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sfbartd.sharepoint.com/sites/PD_Planning/Shared Documents/3 Access/15 RR projects/SR2B Grant Program/3 Working Documents/"/>
    </mc:Choice>
  </mc:AlternateContent>
  <xr:revisionPtr revIDLastSave="47" documentId="8_{E72C77F1-6D7F-41E1-A0B6-F23EFAFFFE2F}" xr6:coauthVersionLast="47" xr6:coauthVersionMax="47" xr10:uidLastSave="{56A45CDB-E87C-497F-B866-705F124AE799}"/>
  <bookViews>
    <workbookView xWindow="-19320" yWindow="-120" windowWidth="19440" windowHeight="14880" firstSheet="8" activeTab="11" xr2:uid="{00000000-000D-0000-FFFF-FFFF00000000}"/>
    <workbookView xWindow="-120" yWindow="-120" windowWidth="19440" windowHeight="14880" firstSheet="8" activeTab="13" xr2:uid="{6F0418A7-6842-4002-A764-C4DDFC03386A}"/>
  </bookViews>
  <sheets>
    <sheet name="Guide" sheetId="37" r:id="rId1"/>
    <sheet name="A-Invoice" sheetId="39" r:id="rId2"/>
    <sheet name="A-Budget" sheetId="28" r:id="rId3"/>
    <sheet name="A-Labor" sheetId="8" r:id="rId4"/>
    <sheet name="A-Direct Costs" sheetId="29" r:id="rId5"/>
    <sheet name="A-SBE" sheetId="31" r:id="rId6"/>
    <sheet name="A-Summary" sheetId="35" r:id="rId7"/>
    <sheet name="B-Invoice" sheetId="46" r:id="rId8"/>
    <sheet name="B-Budget" sheetId="47" r:id="rId9"/>
    <sheet name="B-Labor" sheetId="48" r:id="rId10"/>
    <sheet name="B-Direct Costs" sheetId="49" r:id="rId11"/>
    <sheet name="B-SBE" sheetId="50" r:id="rId12"/>
    <sheet name="B-Summary" sheetId="51" r:id="rId13"/>
    <sheet name="C-DBE" sheetId="52" r:id="rId14"/>
  </sheets>
  <definedNames>
    <definedName name="amt">#REF!</definedName>
    <definedName name="BALANCE">#REF!</definedName>
    <definedName name="BSIWhichPageSetup" hidden="1">1</definedName>
    <definedName name="BSIWhichPageSetup_0" hidden="1">"0þ"</definedName>
    <definedName name="caddate">#REF!</definedName>
    <definedName name="consultant" localSheetId="4">'A-Direct Costs'!$A$1</definedName>
    <definedName name="consultant" localSheetId="5">'A-SBE'!$A$1</definedName>
    <definedName name="consultant" localSheetId="6">'A-Summary'!$A$1</definedName>
    <definedName name="consultant" localSheetId="10">'B-Direct Costs'!$A$1</definedName>
    <definedName name="consultant" localSheetId="11">'B-SBE'!$A$1</definedName>
    <definedName name="consultant" localSheetId="12">'B-Summary'!$A$1</definedName>
    <definedName name="consultant" localSheetId="13">'C-DBE'!$A$1</definedName>
    <definedName name="consultant">'A-Labor'!$A$1</definedName>
    <definedName name="contno">#REF!</definedName>
    <definedName name="FEEBAL">#REF!</definedName>
    <definedName name="FIXFEE">#REF!</definedName>
    <definedName name="invdate">#REF!</definedName>
    <definedName name="invno">#REF!</definedName>
    <definedName name="INVOICE">#REF!</definedName>
    <definedName name="month">#REF!</definedName>
    <definedName name="pm">#REF!</definedName>
    <definedName name="proj">#REF!</definedName>
    <definedName name="projno">#REF!</definedName>
    <definedName name="wsco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2" l="1"/>
  <c r="E14" i="52" s="1"/>
  <c r="E13" i="52"/>
  <c r="E12" i="52"/>
  <c r="F3" i="52"/>
  <c r="F2" i="52"/>
  <c r="F1" i="52"/>
  <c r="A2" i="52"/>
  <c r="A1" i="52"/>
  <c r="C27" i="52"/>
  <c r="E24" i="52"/>
  <c r="E23" i="52"/>
  <c r="E22" i="52"/>
  <c r="D27" i="52"/>
  <c r="E10" i="52"/>
  <c r="E9" i="52"/>
  <c r="D11" i="52" l="1"/>
  <c r="D17" i="52" s="1"/>
  <c r="D28" i="52" s="1"/>
  <c r="C17" i="52"/>
  <c r="C28" i="52" s="1"/>
  <c r="E21" i="52"/>
  <c r="E27" i="52" s="1"/>
  <c r="E11" i="52" l="1"/>
  <c r="E17" i="52" s="1"/>
  <c r="E28" i="52" s="1"/>
  <c r="F58" i="28" l="1"/>
  <c r="F57" i="28"/>
  <c r="F56" i="28"/>
  <c r="F55" i="28"/>
  <c r="F54" i="28"/>
  <c r="F53" i="28"/>
  <c r="F46" i="28"/>
  <c r="F45" i="28"/>
  <c r="F44" i="28"/>
  <c r="F43" i="28"/>
  <c r="F42" i="28"/>
  <c r="F41" i="28"/>
  <c r="F40" i="28"/>
  <c r="F37" i="28"/>
  <c r="F36" i="28"/>
  <c r="F35" i="28"/>
  <c r="G10" i="50"/>
  <c r="G9" i="50"/>
  <c r="F46" i="47"/>
  <c r="F45" i="47"/>
  <c r="F44" i="47"/>
  <c r="F54" i="47"/>
  <c r="F55" i="47"/>
  <c r="F56" i="47"/>
  <c r="F57" i="47"/>
  <c r="F58" i="47"/>
  <c r="F53" i="47"/>
  <c r="F41" i="47"/>
  <c r="F42" i="47"/>
  <c r="F43" i="47"/>
  <c r="F40" i="47"/>
  <c r="F36" i="47"/>
  <c r="F37" i="47"/>
  <c r="F35" i="47"/>
  <c r="I15" i="48"/>
  <c r="I15" i="49"/>
  <c r="I16" i="49"/>
  <c r="J16" i="49" s="1"/>
  <c r="I17" i="49"/>
  <c r="I18" i="49"/>
  <c r="I19" i="49"/>
  <c r="J19" i="49" s="1"/>
  <c r="I14" i="49"/>
  <c r="J14" i="49" s="1"/>
  <c r="J11" i="49"/>
  <c r="J12" i="49"/>
  <c r="J13" i="49"/>
  <c r="J15" i="49"/>
  <c r="J17" i="49"/>
  <c r="J18" i="49"/>
  <c r="J10" i="49"/>
  <c r="I16" i="51"/>
  <c r="H16" i="51"/>
  <c r="H17" i="51" s="1"/>
  <c r="H23" i="51" s="1"/>
  <c r="G16" i="51"/>
  <c r="E15" i="51"/>
  <c r="K15" i="51" s="1"/>
  <c r="C15" i="51"/>
  <c r="E14" i="51"/>
  <c r="K14" i="51" s="1"/>
  <c r="D14" i="51"/>
  <c r="J14" i="51" s="1"/>
  <c r="J16" i="51" s="1"/>
  <c r="C14" i="51"/>
  <c r="I12" i="51"/>
  <c r="H12" i="51"/>
  <c r="G12" i="51"/>
  <c r="E11" i="51"/>
  <c r="K11" i="51" s="1"/>
  <c r="C11" i="51"/>
  <c r="E10" i="51"/>
  <c r="K10" i="51" s="1"/>
  <c r="D10" i="51"/>
  <c r="J10" i="51" s="1"/>
  <c r="J12" i="51" s="1"/>
  <c r="C10" i="51"/>
  <c r="I3" i="51"/>
  <c r="I2" i="51"/>
  <c r="A2" i="51"/>
  <c r="I1" i="51"/>
  <c r="A1" i="51"/>
  <c r="E31" i="50"/>
  <c r="D18" i="50"/>
  <c r="E22" i="51" s="1"/>
  <c r="K22" i="51" s="1"/>
  <c r="C18" i="50"/>
  <c r="E17" i="50"/>
  <c r="E16" i="50"/>
  <c r="E15" i="50"/>
  <c r="E14" i="50"/>
  <c r="E13" i="50"/>
  <c r="E12" i="50"/>
  <c r="E11" i="50"/>
  <c r="E10" i="50"/>
  <c r="E9" i="50"/>
  <c r="F3" i="50"/>
  <c r="F2" i="50"/>
  <c r="A2" i="50"/>
  <c r="F1" i="50"/>
  <c r="A1" i="50"/>
  <c r="H20" i="49"/>
  <c r="I3" i="49"/>
  <c r="I2" i="49"/>
  <c r="A2" i="49"/>
  <c r="I1" i="49"/>
  <c r="A1" i="49"/>
  <c r="F19" i="48"/>
  <c r="G18" i="48"/>
  <c r="I18" i="48" s="1"/>
  <c r="G17" i="48"/>
  <c r="I17" i="48" s="1"/>
  <c r="G16" i="48"/>
  <c r="I16" i="48" s="1"/>
  <c r="G15" i="48"/>
  <c r="G14" i="48"/>
  <c r="I14" i="48" s="1"/>
  <c r="G13" i="48"/>
  <c r="I13" i="48" s="1"/>
  <c r="G12" i="48"/>
  <c r="I12" i="48" s="1"/>
  <c r="G11" i="48"/>
  <c r="I11" i="48" s="1"/>
  <c r="G10" i="48"/>
  <c r="G19" i="48" s="1"/>
  <c r="G9" i="48"/>
  <c r="I9" i="48" s="1"/>
  <c r="H3" i="48"/>
  <c r="H2" i="48"/>
  <c r="A2" i="48"/>
  <c r="H1" i="48"/>
  <c r="A1" i="48"/>
  <c r="E59" i="47"/>
  <c r="C58" i="47"/>
  <c r="C57" i="47"/>
  <c r="C56" i="47"/>
  <c r="E47" i="47"/>
  <c r="E48" i="47" s="1"/>
  <c r="B15" i="51"/>
  <c r="B11" i="51"/>
  <c r="D47" i="47"/>
  <c r="E38" i="47"/>
  <c r="B14" i="51"/>
  <c r="B30" i="47"/>
  <c r="B18" i="47"/>
  <c r="C29" i="47" s="1"/>
  <c r="B17" i="47"/>
  <c r="C16" i="47"/>
  <c r="C17" i="47" s="1"/>
  <c r="B16" i="47"/>
  <c r="D15" i="47"/>
  <c r="D14" i="47"/>
  <c r="D13" i="47"/>
  <c r="D12" i="47"/>
  <c r="D11" i="47"/>
  <c r="D10" i="47"/>
  <c r="D9" i="47"/>
  <c r="E3" i="47"/>
  <c r="E2" i="47"/>
  <c r="A2" i="47"/>
  <c r="E1" i="47"/>
  <c r="A1" i="47"/>
  <c r="C23" i="46"/>
  <c r="F3" i="31"/>
  <c r="I3" i="29"/>
  <c r="H3" i="8"/>
  <c r="E3" i="28"/>
  <c r="I3" i="35"/>
  <c r="I2" i="35"/>
  <c r="I1" i="35"/>
  <c r="A2" i="35"/>
  <c r="A1" i="35"/>
  <c r="F2" i="31"/>
  <c r="F1" i="31"/>
  <c r="A2" i="31"/>
  <c r="A1" i="31"/>
  <c r="I2" i="29"/>
  <c r="I1" i="29"/>
  <c r="A2" i="29"/>
  <c r="A1" i="29"/>
  <c r="H2" i="8"/>
  <c r="H1" i="8"/>
  <c r="A2" i="8"/>
  <c r="A1" i="8"/>
  <c r="E2" i="28"/>
  <c r="E1" i="28"/>
  <c r="A2" i="28"/>
  <c r="A1" i="28"/>
  <c r="C23" i="39"/>
  <c r="C56" i="28"/>
  <c r="C57" i="28"/>
  <c r="C58" i="28"/>
  <c r="E31" i="31"/>
  <c r="E59" i="28"/>
  <c r="C22" i="35" s="1"/>
  <c r="F59" i="28"/>
  <c r="G17" i="51" l="1"/>
  <c r="I17" i="51"/>
  <c r="I19" i="51" s="1"/>
  <c r="E32" i="50"/>
  <c r="I10" i="48"/>
  <c r="C24" i="47"/>
  <c r="C25" i="47"/>
  <c r="C26" i="47"/>
  <c r="C27" i="47"/>
  <c r="C23" i="47"/>
  <c r="F11" i="50" s="1"/>
  <c r="G11" i="50" s="1"/>
  <c r="C12" i="51"/>
  <c r="C17" i="51" s="1"/>
  <c r="C20" i="51" s="1"/>
  <c r="C16" i="51"/>
  <c r="F59" i="47"/>
  <c r="F47" i="47"/>
  <c r="E60" i="47"/>
  <c r="C23" i="51" s="1"/>
  <c r="J17" i="51"/>
  <c r="F14" i="51"/>
  <c r="K12" i="51"/>
  <c r="K16" i="51"/>
  <c r="B16" i="51"/>
  <c r="J32" i="46"/>
  <c r="I20" i="51"/>
  <c r="I23" i="51"/>
  <c r="D12" i="51"/>
  <c r="D16" i="47"/>
  <c r="D18" i="47" s="1"/>
  <c r="F14" i="50"/>
  <c r="G14" i="50" s="1"/>
  <c r="E12" i="51"/>
  <c r="D16" i="51"/>
  <c r="H19" i="51"/>
  <c r="H20" i="51"/>
  <c r="F15" i="50"/>
  <c r="G15" i="50" s="1"/>
  <c r="F10" i="51"/>
  <c r="E16" i="51"/>
  <c r="C28" i="47"/>
  <c r="C30" i="47" s="1"/>
  <c r="C18" i="47"/>
  <c r="E49" i="47" s="1"/>
  <c r="E18" i="50"/>
  <c r="C22" i="51"/>
  <c r="D59" i="47"/>
  <c r="D59" i="28"/>
  <c r="B22" i="35" s="1"/>
  <c r="F12" i="50" l="1"/>
  <c r="G12" i="50" s="1"/>
  <c r="D17" i="47"/>
  <c r="F16" i="50"/>
  <c r="G16" i="50" s="1"/>
  <c r="F17" i="50"/>
  <c r="G17" i="50" s="1"/>
  <c r="F13" i="50"/>
  <c r="G13" i="50" s="1"/>
  <c r="I19" i="48"/>
  <c r="F15" i="51"/>
  <c r="L15" i="51" s="1"/>
  <c r="J20" i="49"/>
  <c r="E17" i="51"/>
  <c r="E23" i="51" s="1"/>
  <c r="L14" i="51"/>
  <c r="K27" i="51"/>
  <c r="L10" i="51"/>
  <c r="H19" i="48"/>
  <c r="B22" i="51"/>
  <c r="F11" i="51"/>
  <c r="L11" i="51" s="1"/>
  <c r="I20" i="49"/>
  <c r="D17" i="51"/>
  <c r="C30" i="51"/>
  <c r="J34" i="46" s="1"/>
  <c r="J30" i="46"/>
  <c r="C19" i="51"/>
  <c r="K17" i="51"/>
  <c r="B11" i="35"/>
  <c r="B14" i="35"/>
  <c r="E38" i="28"/>
  <c r="F38" i="28"/>
  <c r="E47" i="28"/>
  <c r="F47" i="28"/>
  <c r="G12" i="35"/>
  <c r="I16" i="35"/>
  <c r="H16" i="35"/>
  <c r="G16" i="35"/>
  <c r="I12" i="35"/>
  <c r="H12" i="35"/>
  <c r="E15" i="35"/>
  <c r="K15" i="35" s="1"/>
  <c r="E14" i="35"/>
  <c r="D14" i="35"/>
  <c r="D16" i="35" s="1"/>
  <c r="E11" i="35"/>
  <c r="K11" i="35" s="1"/>
  <c r="E10" i="35"/>
  <c r="K10" i="35" s="1"/>
  <c r="C15" i="35"/>
  <c r="B15" i="35"/>
  <c r="C14" i="35"/>
  <c r="C10" i="35"/>
  <c r="B10" i="35"/>
  <c r="C11" i="35"/>
  <c r="D10" i="35"/>
  <c r="D12" i="35" s="1"/>
  <c r="E10" i="31"/>
  <c r="E11" i="31"/>
  <c r="E12" i="31"/>
  <c r="E13" i="31"/>
  <c r="E14" i="31"/>
  <c r="E15" i="31"/>
  <c r="E16" i="31"/>
  <c r="E17" i="31"/>
  <c r="E9" i="31"/>
  <c r="D18" i="31"/>
  <c r="C18" i="31"/>
  <c r="G10" i="8"/>
  <c r="G11" i="8"/>
  <c r="G12" i="8"/>
  <c r="G13" i="8"/>
  <c r="G14" i="8"/>
  <c r="G15" i="8"/>
  <c r="G16" i="8"/>
  <c r="G17" i="8"/>
  <c r="G18" i="8"/>
  <c r="G9" i="8"/>
  <c r="E32" i="31" l="1"/>
  <c r="E22" i="35"/>
  <c r="K22" i="35" s="1"/>
  <c r="E19" i="51"/>
  <c r="E20" i="51"/>
  <c r="G18" i="50"/>
  <c r="F18" i="50"/>
  <c r="F22" i="51" s="1"/>
  <c r="L22" i="51" s="1"/>
  <c r="C28" i="51" s="1"/>
  <c r="F12" i="51"/>
  <c r="F16" i="51"/>
  <c r="K23" i="51"/>
  <c r="K20" i="51"/>
  <c r="L12" i="51"/>
  <c r="K28" i="51"/>
  <c r="B28" i="51"/>
  <c r="L16" i="51"/>
  <c r="K19" i="51"/>
  <c r="E48" i="28"/>
  <c r="E60" i="28" s="1"/>
  <c r="C23" i="35" s="1"/>
  <c r="D47" i="28"/>
  <c r="F48" i="28"/>
  <c r="F60" i="28" s="1"/>
  <c r="D38" i="28"/>
  <c r="K14" i="35"/>
  <c r="K16" i="35" s="1"/>
  <c r="J10" i="35"/>
  <c r="J12" i="35" s="1"/>
  <c r="D17" i="35"/>
  <c r="J14" i="35"/>
  <c r="J16" i="35" s="1"/>
  <c r="E16" i="35"/>
  <c r="K12" i="35"/>
  <c r="G17" i="35"/>
  <c r="H17" i="35"/>
  <c r="I17" i="35"/>
  <c r="B16" i="35"/>
  <c r="C16" i="35"/>
  <c r="C12" i="35"/>
  <c r="E12" i="35"/>
  <c r="B12" i="35"/>
  <c r="E18" i="31"/>
  <c r="B30" i="28"/>
  <c r="H20" i="29"/>
  <c r="K26" i="35" l="1"/>
  <c r="L28" i="51"/>
  <c r="D48" i="28"/>
  <c r="C54" i="28" s="1"/>
  <c r="F17" i="51"/>
  <c r="F23" i="51" s="1"/>
  <c r="C26" i="51"/>
  <c r="L26" i="51"/>
  <c r="L17" i="51"/>
  <c r="L20" i="51" s="1"/>
  <c r="L27" i="51"/>
  <c r="J32" i="39"/>
  <c r="C55" i="28"/>
  <c r="D60" i="28"/>
  <c r="B23" i="35" s="1"/>
  <c r="K17" i="35"/>
  <c r="K27" i="35"/>
  <c r="B26" i="35"/>
  <c r="H19" i="35"/>
  <c r="H23" i="35"/>
  <c r="H20" i="35"/>
  <c r="I20" i="35"/>
  <c r="I19" i="35"/>
  <c r="I23" i="35"/>
  <c r="J17" i="35"/>
  <c r="E17" i="35"/>
  <c r="C17" i="35"/>
  <c r="B17" i="35"/>
  <c r="D15" i="28"/>
  <c r="D10" i="28"/>
  <c r="D11" i="28"/>
  <c r="D12" i="28"/>
  <c r="D13" i="28"/>
  <c r="D14" i="28"/>
  <c r="D9" i="28"/>
  <c r="C16" i="28"/>
  <c r="C17" i="28" s="1"/>
  <c r="B16" i="28"/>
  <c r="B18" i="28" s="1"/>
  <c r="D49" i="28" s="1"/>
  <c r="C53" i="28" l="1"/>
  <c r="F19" i="51"/>
  <c r="F20" i="51"/>
  <c r="L23" i="46"/>
  <c r="L26" i="46" s="1"/>
  <c r="J31" i="46" s="1"/>
  <c r="J33" i="46" s="1"/>
  <c r="J35" i="46" s="1"/>
  <c r="L23" i="51"/>
  <c r="C27" i="51"/>
  <c r="L19" i="51"/>
  <c r="C30" i="35"/>
  <c r="J34" i="39" s="1"/>
  <c r="J30" i="39"/>
  <c r="K19" i="35"/>
  <c r="K23" i="35"/>
  <c r="E19" i="35"/>
  <c r="E23" i="35"/>
  <c r="K28" i="35"/>
  <c r="K20" i="35"/>
  <c r="B27" i="35"/>
  <c r="C19" i="35"/>
  <c r="B20" i="35"/>
  <c r="E20" i="35"/>
  <c r="B19" i="35"/>
  <c r="C20" i="35"/>
  <c r="C26" i="28"/>
  <c r="C27" i="28"/>
  <c r="C28" i="28"/>
  <c r="C29" i="28"/>
  <c r="C25" i="28"/>
  <c r="C23" i="28"/>
  <c r="C24" i="28"/>
  <c r="D16" i="28"/>
  <c r="D18" i="28" s="1"/>
  <c r="F49" i="28" s="1"/>
  <c r="C18" i="28"/>
  <c r="E49" i="28" s="1"/>
  <c r="B17" i="28"/>
  <c r="B28" i="35" l="1"/>
  <c r="C30" i="28"/>
  <c r="F14" i="31"/>
  <c r="G14" i="31" s="1"/>
  <c r="H17" i="8"/>
  <c r="I17" i="29"/>
  <c r="F9" i="31"/>
  <c r="F12" i="31"/>
  <c r="G12" i="31" s="1"/>
  <c r="H15" i="8"/>
  <c r="I16" i="29"/>
  <c r="F15" i="31"/>
  <c r="G15" i="31" s="1"/>
  <c r="H10" i="8"/>
  <c r="F10" i="35" s="1"/>
  <c r="H18" i="8"/>
  <c r="I18" i="29"/>
  <c r="I13" i="29"/>
  <c r="H14" i="8"/>
  <c r="H16" i="8"/>
  <c r="F16" i="31"/>
  <c r="G16" i="31" s="1"/>
  <c r="H11" i="8"/>
  <c r="I11" i="29"/>
  <c r="F15" i="35" s="1"/>
  <c r="I19" i="29"/>
  <c r="H9" i="8"/>
  <c r="F14" i="35" s="1"/>
  <c r="I15" i="29"/>
  <c r="F13" i="31"/>
  <c r="G13" i="31" s="1"/>
  <c r="F10" i="31"/>
  <c r="G10" i="31" s="1"/>
  <c r="F17" i="31"/>
  <c r="G17" i="31" s="1"/>
  <c r="H12" i="8"/>
  <c r="I12" i="29"/>
  <c r="I10" i="29"/>
  <c r="H13" i="8"/>
  <c r="I14" i="29"/>
  <c r="F11" i="31"/>
  <c r="G11" i="31" s="1"/>
  <c r="D17" i="28"/>
  <c r="F11" i="35" l="1"/>
  <c r="L11" i="35" s="1"/>
  <c r="L14" i="35"/>
  <c r="L15" i="35"/>
  <c r="L10" i="35"/>
  <c r="F12" i="35" l="1"/>
  <c r="L12" i="35"/>
  <c r="C26" i="35" s="1"/>
  <c r="F16" i="35"/>
  <c r="L16" i="35"/>
  <c r="L17" i="35" l="1"/>
  <c r="L23" i="39" s="1"/>
  <c r="L26" i="39" s="1"/>
  <c r="J31" i="39" s="1"/>
  <c r="J33" i="39" s="1"/>
  <c r="J35" i="39" s="1"/>
  <c r="F17" i="35"/>
  <c r="L26" i="35"/>
  <c r="L27" i="35"/>
  <c r="L20" i="35" l="1"/>
  <c r="C27" i="35"/>
  <c r="L19" i="35"/>
  <c r="F20" i="35"/>
  <c r="F19" i="35"/>
  <c r="F19" i="8" l="1"/>
  <c r="G19" i="8" l="1"/>
  <c r="J14" i="29" l="1"/>
  <c r="I17" i="8"/>
  <c r="J13" i="29"/>
  <c r="J18" i="29"/>
  <c r="J15" i="29"/>
  <c r="J19" i="29"/>
  <c r="I14" i="8"/>
  <c r="I18" i="8"/>
  <c r="I13" i="8"/>
  <c r="J16" i="29"/>
  <c r="J17" i="29"/>
  <c r="I9" i="8"/>
  <c r="J12" i="29"/>
  <c r="I11" i="8"/>
  <c r="I15" i="8"/>
  <c r="I10" i="8"/>
  <c r="J11" i="29"/>
  <c r="I16" i="8"/>
  <c r="H19" i="8" l="1"/>
  <c r="I12" i="8"/>
  <c r="I19" i="8" s="1"/>
  <c r="J10" i="29"/>
  <c r="J20" i="29" s="1"/>
  <c r="I20" i="29"/>
  <c r="F18" i="31"/>
  <c r="F22" i="35" s="1"/>
  <c r="G9" i="31"/>
  <c r="G18" i="31" s="1"/>
  <c r="L22" i="35" l="1"/>
  <c r="L23" i="35" s="1"/>
  <c r="F23" i="35"/>
  <c r="B10" i="51"/>
  <c r="B12" i="51" s="1"/>
  <c r="F38" i="47"/>
  <c r="F48" i="47" s="1"/>
  <c r="D38" i="47"/>
  <c r="D48" i="47" s="1"/>
  <c r="L28" i="35" l="1"/>
  <c r="C28" i="35"/>
  <c r="C54" i="47"/>
  <c r="C55" i="47"/>
  <c r="D49" i="47"/>
  <c r="C53" i="47"/>
  <c r="D60" i="47"/>
  <c r="B23" i="51" s="1"/>
  <c r="B17" i="51"/>
  <c r="B19" i="51" s="1"/>
  <c r="B26" i="51"/>
  <c r="K26" i="51"/>
  <c r="F49" i="47"/>
  <c r="F60" i="47"/>
  <c r="B20" i="51" l="1"/>
  <c r="B27" i="51"/>
</calcChain>
</file>

<file path=xl/sharedStrings.xml><?xml version="1.0" encoding="utf-8"?>
<sst xmlns="http://schemas.openxmlformats.org/spreadsheetml/2006/main" count="617" uniqueCount="201">
  <si>
    <t>Guide to filling out invoice workbook</t>
  </si>
  <si>
    <t>Fill in needed information in cells highlighted in blue, as directed</t>
  </si>
  <si>
    <t>Do not change data in orange cells as they are formulas or are linked to data in another cell</t>
  </si>
  <si>
    <t>If you need to add rows, please do so within a table to preserve integrity of the workbook's calculations</t>
  </si>
  <si>
    <t>You will use either version A or B based on the executed agreement. Your BART contact will advise.</t>
  </si>
  <si>
    <t>A-Tabs: Use if SR2B funds a portion of entire Project</t>
  </si>
  <si>
    <t>B-Tabs: Use if SR2B funds a specific Project segment</t>
  </si>
  <si>
    <t>Name of project sponsor</t>
  </si>
  <si>
    <t>Supplier Invoice No.</t>
  </si>
  <si>
    <t>Address of project sponsor</t>
  </si>
  <si>
    <t xml:space="preserve">xxxxxxxxx	</t>
  </si>
  <si>
    <t>Invoice Date</t>
  </si>
  <si>
    <t>City, State ZIP of project sponsor</t>
  </si>
  <si>
    <t>MM/DD/YYYY</t>
  </si>
  <si>
    <t>Contact Name</t>
  </si>
  <si>
    <t>BART Purchase Order</t>
  </si>
  <si>
    <t xml:space="preserve">Phone Number </t>
  </si>
  <si>
    <t>xxxxxxxxxx</t>
  </si>
  <si>
    <t>Contact email</t>
  </si>
  <si>
    <t>Supplier Vendor No.</t>
  </si>
  <si>
    <t xml:space="preserve">Note: Project Sponsor = Supplier </t>
  </si>
  <si>
    <t xml:space="preserve">Send To:  </t>
  </si>
  <si>
    <t>San Francisco Bay Area Rapid Transit</t>
  </si>
  <si>
    <t>Project No:</t>
  </si>
  <si>
    <t>Accounts Payable Department</t>
  </si>
  <si>
    <t>57RR101</t>
  </si>
  <si>
    <t>2150 Webster Street</t>
  </si>
  <si>
    <t>Terms:</t>
  </si>
  <si>
    <t>Oakland,  CA 94612</t>
  </si>
  <si>
    <t>Net 30</t>
  </si>
  <si>
    <t>Contact:</t>
  </si>
  <si>
    <t>Sonya Sharp (SSharp@bart.gov)</t>
  </si>
  <si>
    <t>Project Name:</t>
  </si>
  <si>
    <t>Amazing Bikeways</t>
  </si>
  <si>
    <t xml:space="preserve">Services for the Period From:  </t>
  </si>
  <si>
    <t>MM/DD/YYYY -MM/DD/YYYY</t>
  </si>
  <si>
    <t xml:space="preserve">  Billed Line Items (against Purchase Order Line-Sch, Item/Description</t>
  </si>
  <si>
    <t>1- 1</t>
  </si>
  <si>
    <t>TOTAL AMOUNT DUE THIS INVOICE</t>
  </si>
  <si>
    <t>BILLING SUMMARY:</t>
  </si>
  <si>
    <t>Total SR2B work plan budget</t>
  </si>
  <si>
    <t>Total billed this period</t>
  </si>
  <si>
    <t>Previously billed amount</t>
  </si>
  <si>
    <t>Total SR2B amount remaining</t>
  </si>
  <si>
    <t>5% retention until project complete</t>
  </si>
  <si>
    <t>Amount remaining before project complete</t>
  </si>
  <si>
    <t>We hereby certify that the funds requested by [LOCAL AGENCY] are to reimburse [LOCAL AGENCY] for project costs already incurred and have not been included in a previous invoice request.</t>
  </si>
  <si>
    <t>Signature</t>
  </si>
  <si>
    <t>[Type Name], Project Manager</t>
  </si>
  <si>
    <t>Date</t>
  </si>
  <si>
    <t>Put your initials to the left of this statement if you certify that this is the final invoice for the Project named above, which is open to the public and for which the scope is fully complete.</t>
  </si>
  <si>
    <t>Invoice Date:</t>
  </si>
  <si>
    <t>Billing Period</t>
  </si>
  <si>
    <t>Total Project Budget</t>
  </si>
  <si>
    <t>Milestones</t>
  </si>
  <si>
    <t>Total cost</t>
  </si>
  <si>
    <t>SR2B grant amount</t>
  </si>
  <si>
    <t>Matching funds</t>
  </si>
  <si>
    <t>Planning/Conceptual Design (PC)</t>
  </si>
  <si>
    <t>N/A</t>
  </si>
  <si>
    <t>Environmental Studies (ENV)</t>
  </si>
  <si>
    <t>Final Design - PS&amp;E (PSE)</t>
  </si>
  <si>
    <t>Right of Way (ROW)</t>
  </si>
  <si>
    <t>Other</t>
  </si>
  <si>
    <t>Construction (CON)</t>
  </si>
  <si>
    <t>Construction Management (CON MGMT)</t>
  </si>
  <si>
    <t>Project total</t>
  </si>
  <si>
    <t>SR2B grant eligible only</t>
  </si>
  <si>
    <t>Note: The ratio of funds for construction management and construction should match the grant application's Appendix B workbook.</t>
  </si>
  <si>
    <t>Construction and Construction Management Budget Fund Sources</t>
  </si>
  <si>
    <t>Fund Source</t>
  </si>
  <si>
    <t>Budget</t>
  </si>
  <si>
    <t>% of Budget</t>
  </si>
  <si>
    <t>SR2B grant funds</t>
  </si>
  <si>
    <t>Source A (specify)</t>
  </si>
  <si>
    <t>Source B (specify)</t>
  </si>
  <si>
    <t>Source C (specify)</t>
  </si>
  <si>
    <t>Source D (specify)</t>
  </si>
  <si>
    <t>Source E (specify)</t>
  </si>
  <si>
    <t>Source F (specify)</t>
  </si>
  <si>
    <t>Fund Source Totals</t>
  </si>
  <si>
    <t>Note: Budget sum should match total cost for SR2B grant eligible only from Total Project Budget table</t>
  </si>
  <si>
    <t xml:space="preserve">Construction and Construction Management Budget Detail </t>
  </si>
  <si>
    <t>Project Sponsor Labor</t>
  </si>
  <si>
    <t>Activity</t>
  </si>
  <si>
    <t>Brief description</t>
  </si>
  <si>
    <t>Total</t>
  </si>
  <si>
    <t>SR2B grant</t>
  </si>
  <si>
    <t>[Project sponsor] labor</t>
  </si>
  <si>
    <t>CON MGMT</t>
  </si>
  <si>
    <t>Agency CM</t>
  </si>
  <si>
    <t>CON</t>
  </si>
  <si>
    <t>Agency construction crew</t>
  </si>
  <si>
    <t>Project Sponsor Labor Subtotal</t>
  </si>
  <si>
    <t>Project Sponsor Direct Costs</t>
  </si>
  <si>
    <t>XYZ General Contractor</t>
  </si>
  <si>
    <t>Prime contractor</t>
  </si>
  <si>
    <t>ABC Construction</t>
  </si>
  <si>
    <t>CM contractor</t>
  </si>
  <si>
    <t>DEF Asphalt</t>
  </si>
  <si>
    <t>Materials</t>
  </si>
  <si>
    <t>Project Sponsor Direct Costs Subtotal</t>
  </si>
  <si>
    <t>Budget Detail Totals</t>
  </si>
  <si>
    <r>
      <t xml:space="preserve">Difference with SR2B grant eligible from Total Project Budget </t>
    </r>
    <r>
      <rPr>
        <i/>
        <sz val="11"/>
        <color theme="1"/>
        <rFont val="Calibri"/>
        <family val="2"/>
        <scheme val="minor"/>
      </rPr>
      <t>(should be zero)</t>
    </r>
  </si>
  <si>
    <t>Small Business Enterprise (SBE) Budgeted Participation</t>
  </si>
  <si>
    <t>SBE Name (Vendor name)</t>
  </si>
  <si>
    <t>Calculated %</t>
  </si>
  <si>
    <t>SBE Budget</t>
  </si>
  <si>
    <t>PQR Concrete (XYZ General Contractor)</t>
  </si>
  <si>
    <t>JKL Landscaping (XYZ General Contractor)</t>
  </si>
  <si>
    <t>DEF Asphalt (Same)</t>
  </si>
  <si>
    <t>SBE Participation Sum</t>
  </si>
  <si>
    <t>SBE Participation Percents</t>
  </si>
  <si>
    <t>Note: BART will retain 5% of the SR2B grant funding for the final invoice until the entire project is complete and open for public access.</t>
  </si>
  <si>
    <t>Project Sponsor Labor For This Billing Period - Construction and Construction Management Only</t>
  </si>
  <si>
    <t>Phase/Task No.</t>
  </si>
  <si>
    <t>Employee name</t>
  </si>
  <si>
    <t>Title</t>
  </si>
  <si>
    <t>Rate/ Hour</t>
  </si>
  <si>
    <t>Hours</t>
  </si>
  <si>
    <t>Total amount</t>
  </si>
  <si>
    <t>SR2B funds</t>
  </si>
  <si>
    <t>Demolition</t>
  </si>
  <si>
    <t>Abigail Smith</t>
  </si>
  <si>
    <t>Engineer</t>
  </si>
  <si>
    <t>Construction management</t>
  </si>
  <si>
    <t>Danni Morello</t>
  </si>
  <si>
    <t>Project manager</t>
  </si>
  <si>
    <t>Total project sponsor labor</t>
  </si>
  <si>
    <t>Project Sponsor Costs for this Billing Period - Construction and Construction Management Only</t>
  </si>
  <si>
    <t>Vendor</t>
  </si>
  <si>
    <t>Brief description of activity</t>
  </si>
  <si>
    <t>Vendor Invoice</t>
  </si>
  <si>
    <t>Period of Activity</t>
  </si>
  <si>
    <t>Number</t>
  </si>
  <si>
    <t>Date paid</t>
  </si>
  <si>
    <t>Amount</t>
  </si>
  <si>
    <t>1/1/23-3/3/23</t>
  </si>
  <si>
    <t>Construction - Prime</t>
  </si>
  <si>
    <t>10/1/22-11/30/22</t>
  </si>
  <si>
    <t>Total project sponsor costs</t>
  </si>
  <si>
    <t>Small Business Enterprise (SBE) Sum of Participation for this Billing Period</t>
  </si>
  <si>
    <t>Vendor name</t>
  </si>
  <si>
    <t>Vendor invoice</t>
  </si>
  <si>
    <t>Invoice amount</t>
  </si>
  <si>
    <t>Total paid to SBE(s)</t>
  </si>
  <si>
    <t>SBE participation</t>
  </si>
  <si>
    <t>Summary of SBE Participation</t>
  </si>
  <si>
    <t>Detailed Participation of SBEs for this Billing Period</t>
  </si>
  <si>
    <t>SBE name</t>
  </si>
  <si>
    <t>Paid to SBE</t>
  </si>
  <si>
    <t>PQR Concrete</t>
  </si>
  <si>
    <t>JKL Landscaping</t>
  </si>
  <si>
    <t>Sum of SBE participation detail</t>
  </si>
  <si>
    <t>Difference with Total paid to SBEs from Sum of Participation above (should be zero)</t>
  </si>
  <si>
    <t>Date:</t>
  </si>
  <si>
    <t>Invoice No.</t>
  </si>
  <si>
    <t>Budgeted</t>
  </si>
  <si>
    <t>Invoice for this billing period</t>
  </si>
  <si>
    <t>Previously invoiced</t>
  </si>
  <si>
    <t>Cumulative</t>
  </si>
  <si>
    <t>Description</t>
  </si>
  <si>
    <t>Total Budget</t>
  </si>
  <si>
    <t>SR2B Budget</t>
  </si>
  <si>
    <t>Labor</t>
  </si>
  <si>
    <t>Direct Costs</t>
  </si>
  <si>
    <t>CON MGMT total</t>
  </si>
  <si>
    <t>CON total</t>
  </si>
  <si>
    <t>Activities dollars total</t>
  </si>
  <si>
    <t>Ratio CON MGMT to CON</t>
  </si>
  <si>
    <t>CON MGMT percent</t>
  </si>
  <si>
    <t>CON percent</t>
  </si>
  <si>
    <t>SBE Participation</t>
  </si>
  <si>
    <t>SBE dollars total</t>
  </si>
  <si>
    <t>SBE percent</t>
  </si>
  <si>
    <t>Expended</t>
  </si>
  <si>
    <t>Remaining</t>
  </si>
  <si>
    <t>SBE</t>
  </si>
  <si>
    <t>Amount of SR2B funding to retain for last invoice until project's scope is complete and it's open to the public</t>
  </si>
  <si>
    <t>Magnificent Walkways</t>
  </si>
  <si>
    <t>Note: Project sponsor is required to complete this worksheet. It will only need edits after the first invoice if there are budget changes.</t>
  </si>
  <si>
    <t>Note: The Project Sponsor completes this worksheet if its employees are charging time to the Project's construction or construction management.</t>
  </si>
  <si>
    <t>Note: Project Sponsor is required to complete this worksheet. It will only need edits after the first invoice if there are budget changes.</t>
  </si>
  <si>
    <t>Note: The Project Sponsor completes this worksheet if it has third parties or is buying materials for the Project's construction or construction management.</t>
  </si>
  <si>
    <t>Note: The Project Sponsor is required to complete this worksheet regardless of SBE participation levels.</t>
  </si>
  <si>
    <t xml:space="preserve">Note: The Project Sponsor is required to fill previously invoiced amount sums on this worksheet for the Project's construction and construction management. </t>
  </si>
  <si>
    <t>Note: Use this instead of the SBE worksheet only if your project is required to submit Exhibit 9-P Prompt Payment Certification to Caltrans.
The Project Sponsor is required to complete this worksheet regardless of DBE participation levels.</t>
  </si>
  <si>
    <t>Disadvantaged Business Enterprise (DBE) Sum of Participation for this Billing Period Using Caltrans Exhibit 9-P: Prompt Payment Certification</t>
  </si>
  <si>
    <t>Reporting period</t>
  </si>
  <si>
    <t>Total paid to DBE(s)</t>
  </si>
  <si>
    <t>July 2024</t>
  </si>
  <si>
    <t>August 2024</t>
  </si>
  <si>
    <t>Payments to all DBEs by reporting period</t>
  </si>
  <si>
    <t>Detailed Payment to DBEs for this Billing Period</t>
  </si>
  <si>
    <t>DBE name</t>
  </si>
  <si>
    <t>DBE certification number</t>
  </si>
  <si>
    <t>Sum paid to each DBE for reporting period(s)</t>
  </si>
  <si>
    <t>Notes</t>
  </si>
  <si>
    <t>Sum of payments to each DBE</t>
  </si>
  <si>
    <r>
      <rPr>
        <sz val="11"/>
        <rFont val="Calibri"/>
        <family val="2"/>
        <scheme val="minor"/>
      </rPr>
      <t>Difference of</t>
    </r>
    <r>
      <rPr>
        <b/>
        <sz val="11"/>
        <rFont val="Calibri"/>
        <family val="2"/>
        <scheme val="minor"/>
      </rPr>
      <t xml:space="preserve"> payments to all DBEs by reporting period </t>
    </r>
    <r>
      <rPr>
        <sz val="11"/>
        <rFont val="Calibri"/>
        <family val="2"/>
        <scheme val="minor"/>
      </rPr>
      <t>to</t>
    </r>
    <r>
      <rPr>
        <b/>
        <sz val="11"/>
        <rFont val="Calibri"/>
        <family val="2"/>
        <scheme val="minor"/>
      </rPr>
      <t xml:space="preserve"> sum of payments to each DBE </t>
    </r>
    <r>
      <rPr>
        <sz val="11"/>
        <rFont val="Calibri"/>
        <family val="2"/>
        <scheme val="minor"/>
      </rPr>
      <t>(should be zero)</t>
    </r>
  </si>
  <si>
    <r>
      <t xml:space="preserve">C-DBE (found at end): Use in place of </t>
    </r>
    <r>
      <rPr>
        <b/>
        <sz val="12"/>
        <rFont val="Calibri"/>
        <family val="2"/>
        <scheme val="minor"/>
      </rPr>
      <t>SBE</t>
    </r>
    <r>
      <rPr>
        <sz val="12"/>
        <rFont val="Calibri"/>
        <family val="2"/>
        <scheme val="minor"/>
      </rPr>
      <t xml:space="preserve"> if Project prepares Caltrans 9-P reporting for DBEs. Adjust </t>
    </r>
    <r>
      <rPr>
        <b/>
        <sz val="12"/>
        <rFont val="Calibri"/>
        <family val="2"/>
        <scheme val="minor"/>
      </rPr>
      <t>Summary</t>
    </r>
    <r>
      <rPr>
        <sz val="12"/>
        <rFont val="Calibri"/>
        <family val="2"/>
        <scheme val="minor"/>
      </rPr>
      <t xml:space="preserve"> cell formulas as needed to draw information from </t>
    </r>
    <r>
      <rPr>
        <b/>
        <sz val="12"/>
        <rFont val="Calibri"/>
        <family val="2"/>
        <scheme val="minor"/>
      </rPr>
      <t>C-DBE</t>
    </r>
    <r>
      <rPr>
        <sz val="12"/>
        <rFont val="Calibri"/>
        <family val="2"/>
        <scheme val="minor"/>
      </rPr>
      <t xml:space="preserve"> in place of SBE.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</si>
</sst>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409]* #,##0.00_);_([$$-409]* \(#,##0.00\);_([$$-409]* &quot;-&quot;??_);_(@_)"/>
  </numFmts>
  <fonts count="27" x14ac:knownFonts="1">
    <font>
      <sz val="12"/>
      <name val="Helv"/>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name val="Arial"/>
      <family val="2"/>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u/>
      <sz val="11"/>
      <color theme="1"/>
      <name val="Calibri"/>
      <family val="2"/>
      <scheme val="minor"/>
    </font>
    <font>
      <b/>
      <sz val="12"/>
      <name val="Calibri"/>
      <family val="2"/>
      <scheme val="minor"/>
    </font>
    <font>
      <b/>
      <sz val="11"/>
      <name val="Calibri"/>
      <family val="2"/>
      <scheme val="minor"/>
    </font>
    <font>
      <sz val="11"/>
      <name val="Calibri"/>
      <family val="2"/>
      <scheme val="minor"/>
    </font>
    <font>
      <sz val="10"/>
      <name val="Calibri"/>
      <family val="2"/>
      <scheme val="minor"/>
    </font>
    <font>
      <b/>
      <sz val="10"/>
      <name val="Calibri"/>
      <family val="2"/>
      <scheme val="minor"/>
    </font>
    <font>
      <sz val="12"/>
      <name val="Calibri"/>
      <family val="2"/>
      <scheme val="minor"/>
    </font>
    <font>
      <sz val="12"/>
      <color rgb="FFFF0000"/>
      <name val="Calibri"/>
      <family val="2"/>
      <scheme val="minor"/>
    </font>
    <font>
      <sz val="10"/>
      <color rgb="FF000000"/>
      <name val="Calibri"/>
      <family val="2"/>
      <scheme val="minor"/>
    </font>
    <font>
      <i/>
      <sz val="11"/>
      <name val="Calibri"/>
      <family val="2"/>
      <scheme val="minor"/>
    </font>
    <font>
      <b/>
      <sz val="10"/>
      <color theme="1"/>
      <name val="Calibri"/>
      <family val="2"/>
      <scheme val="minor"/>
    </font>
    <font>
      <i/>
      <sz val="12"/>
      <name val="Calibri"/>
      <family val="2"/>
      <scheme val="minor"/>
    </font>
    <font>
      <i/>
      <sz val="9"/>
      <color theme="1"/>
      <name val="Calibri"/>
      <family val="2"/>
      <scheme val="minor"/>
    </font>
    <font>
      <sz val="12"/>
      <color theme="4"/>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FFFFF"/>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79998168889431442"/>
        <bgColor rgb="FFFFFFFF"/>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39997558519241921"/>
        <bgColor indexed="64"/>
      </patternFill>
    </fill>
  </fills>
  <borders count="6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top style="medium">
        <color indexed="64"/>
      </top>
      <bottom style="thin">
        <color indexed="64"/>
      </bottom>
      <diagonal/>
    </border>
    <border>
      <left/>
      <right/>
      <top style="double">
        <color indexed="64"/>
      </top>
      <bottom/>
      <diagonal/>
    </border>
    <border>
      <left/>
      <right style="thin">
        <color indexed="64"/>
      </right>
      <top style="thin">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6" fillId="0" borderId="0"/>
    <xf numFmtId="0" fontId="5" fillId="0" borderId="0"/>
    <xf numFmtId="0" fontId="7" fillId="0" borderId="0"/>
    <xf numFmtId="0" fontId="1" fillId="0" borderId="0"/>
  </cellStyleXfs>
  <cellXfs count="469">
    <xf numFmtId="0" fontId="0" fillId="0" borderId="0" xfId="0"/>
    <xf numFmtId="0" fontId="10" fillId="0" borderId="0" xfId="5" applyFont="1"/>
    <xf numFmtId="0" fontId="8" fillId="0" borderId="0" xfId="5" applyFont="1"/>
    <xf numFmtId="44" fontId="8" fillId="0" borderId="0" xfId="5" applyNumberFormat="1" applyFont="1" applyAlignment="1">
      <alignment horizontal="center"/>
    </xf>
    <xf numFmtId="0" fontId="8" fillId="0" borderId="0" xfId="5" applyFont="1" applyAlignment="1">
      <alignment horizontal="center"/>
    </xf>
    <xf numFmtId="0" fontId="4" fillId="0" borderId="0" xfId="5" applyFont="1"/>
    <xf numFmtId="0" fontId="15" fillId="0" borderId="13" xfId="0" applyFont="1" applyBorder="1"/>
    <xf numFmtId="0" fontId="19" fillId="0" borderId="0" xfId="0" applyFont="1"/>
    <xf numFmtId="0" fontId="15" fillId="0" borderId="5" xfId="0" applyFont="1" applyBorder="1"/>
    <xf numFmtId="0" fontId="17" fillId="0" borderId="0" xfId="0" applyFont="1"/>
    <xf numFmtId="0" fontId="15" fillId="0" borderId="0" xfId="0" applyFont="1"/>
    <xf numFmtId="0" fontId="16" fillId="0" borderId="0" xfId="0" applyFont="1"/>
    <xf numFmtId="0" fontId="20" fillId="0" borderId="0" xfId="0" applyFont="1"/>
    <xf numFmtId="0" fontId="15" fillId="0" borderId="0" xfId="0" applyFont="1" applyAlignment="1">
      <alignment horizontal="left"/>
    </xf>
    <xf numFmtId="0" fontId="15" fillId="0" borderId="5" xfId="0" applyFont="1" applyBorder="1" applyAlignment="1">
      <alignment horizontal="left"/>
    </xf>
    <xf numFmtId="0" fontId="19" fillId="0" borderId="0" xfId="0" applyFont="1" applyAlignment="1">
      <alignment wrapText="1"/>
    </xf>
    <xf numFmtId="0" fontId="8" fillId="2" borderId="24" xfId="0" applyFont="1" applyFill="1" applyBorder="1" applyAlignment="1">
      <alignment horizontal="left" wrapText="1"/>
    </xf>
    <xf numFmtId="0" fontId="8" fillId="2" borderId="25" xfId="0" applyFont="1" applyFill="1" applyBorder="1" applyAlignment="1">
      <alignment horizontal="center" wrapText="1"/>
    </xf>
    <xf numFmtId="0" fontId="8" fillId="2" borderId="26" xfId="0" applyFont="1" applyFill="1" applyBorder="1" applyAlignment="1">
      <alignment horizontal="center" wrapText="1"/>
    </xf>
    <xf numFmtId="49" fontId="12" fillId="0" borderId="27" xfId="0" applyNumberFormat="1" applyFont="1" applyBorder="1" applyAlignment="1">
      <alignment horizontal="left"/>
    </xf>
    <xf numFmtId="49" fontId="12" fillId="0" borderId="32" xfId="0" applyNumberFormat="1" applyFont="1" applyBorder="1" applyAlignment="1">
      <alignment horizontal="left"/>
    </xf>
    <xf numFmtId="49" fontId="8" fillId="0" borderId="24" xfId="0" applyNumberFormat="1" applyFont="1" applyBorder="1" applyAlignment="1">
      <alignment horizontal="right"/>
    </xf>
    <xf numFmtId="49" fontId="8" fillId="0" borderId="29" xfId="0" applyNumberFormat="1" applyFont="1" applyBorder="1" applyAlignment="1">
      <alignment horizontal="right"/>
    </xf>
    <xf numFmtId="44" fontId="17" fillId="5" borderId="6" xfId="2" applyFont="1" applyFill="1" applyBorder="1"/>
    <xf numFmtId="0" fontId="15" fillId="2" borderId="3" xfId="0" applyFont="1" applyFill="1" applyBorder="1" applyAlignment="1">
      <alignment horizontal="center" wrapText="1"/>
    </xf>
    <xf numFmtId="0" fontId="15" fillId="2" borderId="24" xfId="0" applyFont="1" applyFill="1" applyBorder="1" applyAlignment="1">
      <alignment horizontal="center" wrapText="1"/>
    </xf>
    <xf numFmtId="5" fontId="12" fillId="5" borderId="6" xfId="0" applyNumberFormat="1" applyFont="1" applyFill="1" applyBorder="1" applyAlignment="1">
      <alignment horizontal="center"/>
    </xf>
    <xf numFmtId="6" fontId="12" fillId="5" borderId="6" xfId="2" applyNumberFormat="1" applyFont="1" applyFill="1" applyBorder="1" applyAlignment="1">
      <alignment horizontal="center"/>
    </xf>
    <xf numFmtId="5" fontId="12" fillId="5" borderId="22" xfId="0" applyNumberFormat="1" applyFont="1" applyFill="1" applyBorder="1" applyAlignment="1">
      <alignment horizontal="center"/>
    </xf>
    <xf numFmtId="6" fontId="12" fillId="5" borderId="22" xfId="2" applyNumberFormat="1" applyFont="1" applyFill="1" applyBorder="1" applyAlignment="1">
      <alignment horizontal="center"/>
    </xf>
    <xf numFmtId="165" fontId="8" fillId="6" borderId="25" xfId="0" applyNumberFormat="1" applyFont="1" applyFill="1" applyBorder="1" applyAlignment="1">
      <alignment horizontal="center"/>
    </xf>
    <xf numFmtId="165" fontId="8" fillId="6" borderId="26" xfId="0" applyNumberFormat="1" applyFont="1" applyFill="1" applyBorder="1" applyAlignment="1">
      <alignment horizontal="center"/>
    </xf>
    <xf numFmtId="165" fontId="8" fillId="6" borderId="30" xfId="0" applyNumberFormat="1" applyFont="1" applyFill="1" applyBorder="1" applyAlignment="1">
      <alignment horizontal="center"/>
    </xf>
    <xf numFmtId="165" fontId="8" fillId="6" borderId="31" xfId="0" applyNumberFormat="1" applyFont="1" applyFill="1" applyBorder="1" applyAlignment="1">
      <alignment horizontal="center"/>
    </xf>
    <xf numFmtId="9" fontId="12" fillId="6" borderId="28" xfId="3" applyFont="1" applyFill="1" applyBorder="1" applyAlignment="1">
      <alignment horizontal="center"/>
    </xf>
    <xf numFmtId="165" fontId="8" fillId="6" borderId="34" xfId="0" applyNumberFormat="1" applyFont="1" applyFill="1" applyBorder="1" applyAlignment="1">
      <alignment horizontal="center"/>
    </xf>
    <xf numFmtId="9" fontId="8" fillId="6" borderId="35" xfId="3" applyFont="1" applyFill="1" applyBorder="1" applyAlignment="1">
      <alignment horizontal="center"/>
    </xf>
    <xf numFmtId="6" fontId="12" fillId="5" borderId="28" xfId="2" applyNumberFormat="1" applyFont="1" applyFill="1" applyBorder="1" applyAlignment="1">
      <alignment horizontal="center"/>
    </xf>
    <xf numFmtId="6" fontId="12" fillId="5" borderId="33" xfId="2" applyNumberFormat="1" applyFont="1" applyFill="1" applyBorder="1" applyAlignment="1">
      <alignment horizontal="center"/>
    </xf>
    <xf numFmtId="165" fontId="8" fillId="6" borderId="35" xfId="0" applyNumberFormat="1" applyFont="1" applyFill="1" applyBorder="1" applyAlignment="1">
      <alignment horizontal="center"/>
    </xf>
    <xf numFmtId="44" fontId="17" fillId="6" borderId="6" xfId="2" applyFont="1" applyFill="1" applyBorder="1"/>
    <xf numFmtId="44" fontId="17" fillId="6" borderId="6" xfId="0" applyNumberFormat="1" applyFont="1" applyFill="1" applyBorder="1"/>
    <xf numFmtId="44" fontId="17" fillId="6" borderId="28" xfId="0" applyNumberFormat="1" applyFont="1" applyFill="1" applyBorder="1"/>
    <xf numFmtId="0" fontId="17" fillId="5" borderId="27" xfId="0" applyFont="1" applyFill="1" applyBorder="1" applyAlignment="1">
      <alignment horizontal="left" wrapText="1"/>
    </xf>
    <xf numFmtId="0" fontId="17" fillId="5" borderId="6" xfId="0" applyFont="1" applyFill="1" applyBorder="1" applyAlignment="1">
      <alignment horizontal="left" wrapText="1"/>
    </xf>
    <xf numFmtId="0" fontId="17" fillId="5" borderId="6" xfId="0" applyFont="1" applyFill="1" applyBorder="1" applyAlignment="1">
      <alignment wrapText="1"/>
    </xf>
    <xf numFmtId="164" fontId="17" fillId="5" borderId="6" xfId="1" applyNumberFormat="1" applyFont="1" applyFill="1" applyBorder="1"/>
    <xf numFmtId="44" fontId="17" fillId="5" borderId="6" xfId="2" applyFont="1" applyFill="1" applyBorder="1" applyAlignment="1">
      <alignment horizontal="left"/>
    </xf>
    <xf numFmtId="0" fontId="17" fillId="5" borderId="7" xfId="0" applyFont="1" applyFill="1" applyBorder="1" applyAlignment="1">
      <alignment wrapText="1"/>
    </xf>
    <xf numFmtId="14" fontId="17" fillId="5" borderId="6" xfId="0" applyNumberFormat="1" applyFont="1" applyFill="1" applyBorder="1" applyAlignment="1">
      <alignment horizontal="center" wrapText="1"/>
    </xf>
    <xf numFmtId="0" fontId="17" fillId="5" borderId="6" xfId="2" applyNumberFormat="1" applyFont="1" applyFill="1" applyBorder="1" applyAlignment="1">
      <alignment horizontal="center"/>
    </xf>
    <xf numFmtId="0" fontId="17" fillId="5" borderId="6" xfId="0" applyFont="1" applyFill="1" applyBorder="1" applyAlignment="1">
      <alignment horizontal="center" wrapText="1"/>
    </xf>
    <xf numFmtId="44" fontId="17" fillId="5" borderId="6" xfId="2" applyFont="1" applyFill="1" applyBorder="1" applyAlignment="1">
      <alignment horizontal="center"/>
    </xf>
    <xf numFmtId="0" fontId="8" fillId="2" borderId="44" xfId="0" applyFont="1" applyFill="1" applyBorder="1" applyAlignment="1">
      <alignment horizontal="left" wrapText="1"/>
    </xf>
    <xf numFmtId="0" fontId="8" fillId="2" borderId="38" xfId="0" applyFont="1" applyFill="1" applyBorder="1" applyAlignment="1">
      <alignment horizontal="left" wrapText="1"/>
    </xf>
    <xf numFmtId="165" fontId="8" fillId="0" borderId="0" xfId="0" applyNumberFormat="1" applyFont="1" applyAlignment="1">
      <alignment horizontal="center"/>
    </xf>
    <xf numFmtId="0" fontId="21" fillId="3" borderId="47" xfId="0" applyFont="1" applyFill="1" applyBorder="1" applyAlignment="1">
      <alignment vertical="center" wrapText="1"/>
    </xf>
    <xf numFmtId="0" fontId="8" fillId="2" borderId="45" xfId="0" applyFont="1" applyFill="1" applyBorder="1" applyAlignment="1">
      <alignment horizontal="center" wrapText="1"/>
    </xf>
    <xf numFmtId="0" fontId="8" fillId="2" borderId="45" xfId="0" applyFont="1" applyFill="1" applyBorder="1" applyAlignment="1">
      <alignment wrapText="1"/>
    </xf>
    <xf numFmtId="5" fontId="12" fillId="5" borderId="10" xfId="0" applyNumberFormat="1" applyFont="1" applyFill="1" applyBorder="1" applyAlignment="1">
      <alignment horizontal="center"/>
    </xf>
    <xf numFmtId="5" fontId="12" fillId="5" borderId="10" xfId="0" applyNumberFormat="1" applyFont="1" applyFill="1" applyBorder="1"/>
    <xf numFmtId="5" fontId="12" fillId="5" borderId="7" xfId="0" applyNumberFormat="1" applyFont="1" applyFill="1" applyBorder="1"/>
    <xf numFmtId="165" fontId="8" fillId="6" borderId="49" xfId="0" applyNumberFormat="1" applyFont="1" applyFill="1" applyBorder="1" applyAlignment="1">
      <alignment horizontal="center"/>
    </xf>
    <xf numFmtId="49" fontId="12" fillId="5" borderId="27" xfId="0" applyNumberFormat="1" applyFont="1" applyFill="1" applyBorder="1" applyAlignment="1">
      <alignment horizontal="left"/>
    </xf>
    <xf numFmtId="49" fontId="12" fillId="5" borderId="2" xfId="0" applyNumberFormat="1" applyFont="1" applyFill="1" applyBorder="1" applyAlignment="1">
      <alignment horizontal="left"/>
    </xf>
    <xf numFmtId="49" fontId="12" fillId="5" borderId="32" xfId="0" applyNumberFormat="1" applyFont="1" applyFill="1" applyBorder="1" applyAlignment="1">
      <alignment horizontal="left"/>
    </xf>
    <xf numFmtId="0" fontId="17" fillId="5" borderId="27" xfId="0" applyFont="1" applyFill="1" applyBorder="1" applyAlignment="1">
      <alignment horizontal="left" wrapText="1" indent="1"/>
    </xf>
    <xf numFmtId="0" fontId="21" fillId="5" borderId="47" xfId="0" applyFont="1" applyFill="1" applyBorder="1" applyAlignment="1">
      <alignment vertical="center" wrapText="1"/>
    </xf>
    <xf numFmtId="49" fontId="12" fillId="5" borderId="48" xfId="0" applyNumberFormat="1" applyFont="1" applyFill="1" applyBorder="1" applyAlignment="1">
      <alignment horizontal="left"/>
    </xf>
    <xf numFmtId="0" fontId="22" fillId="0" borderId="0" xfId="0" applyFont="1" applyAlignment="1">
      <alignment horizontal="left"/>
    </xf>
    <xf numFmtId="9" fontId="8" fillId="0" borderId="0" xfId="3" applyFont="1" applyFill="1" applyBorder="1" applyAlignment="1">
      <alignment horizontal="center"/>
    </xf>
    <xf numFmtId="0" fontId="17" fillId="5" borderId="47" xfId="0" applyFont="1" applyFill="1" applyBorder="1" applyAlignment="1">
      <alignment wrapText="1"/>
    </xf>
    <xf numFmtId="44" fontId="17" fillId="6" borderId="6" xfId="0" applyNumberFormat="1" applyFont="1" applyFill="1" applyBorder="1" applyAlignment="1">
      <alignment horizontal="center"/>
    </xf>
    <xf numFmtId="44" fontId="17" fillId="6" borderId="28" xfId="0" applyNumberFormat="1" applyFont="1" applyFill="1" applyBorder="1" applyAlignment="1">
      <alignment horizontal="center"/>
    </xf>
    <xf numFmtId="49" fontId="12" fillId="5" borderId="6" xfId="0" applyNumberFormat="1" applyFont="1" applyFill="1" applyBorder="1" applyAlignment="1">
      <alignment horizontal="left"/>
    </xf>
    <xf numFmtId="44" fontId="12" fillId="5" borderId="6" xfId="2" applyFont="1" applyFill="1" applyBorder="1" applyAlignment="1">
      <alignment horizontal="center"/>
    </xf>
    <xf numFmtId="44" fontId="12" fillId="6" borderId="6" xfId="2" applyFont="1" applyFill="1" applyBorder="1" applyAlignment="1">
      <alignment horizontal="center"/>
    </xf>
    <xf numFmtId="44" fontId="12" fillId="6" borderId="28" xfId="2" applyFont="1" applyFill="1" applyBorder="1" applyAlignment="1">
      <alignment horizontal="center"/>
    </xf>
    <xf numFmtId="0" fontId="12" fillId="6" borderId="7" xfId="0" applyFont="1" applyFill="1" applyBorder="1" applyAlignment="1">
      <alignment horizontal="center"/>
    </xf>
    <xf numFmtId="0" fontId="19" fillId="0" borderId="0" xfId="0" applyFont="1" applyAlignment="1">
      <alignment horizontal="center"/>
    </xf>
    <xf numFmtId="0" fontId="17" fillId="6" borderId="7" xfId="0" applyFont="1" applyFill="1" applyBorder="1" applyAlignment="1">
      <alignment horizontal="center" wrapText="1"/>
    </xf>
    <xf numFmtId="0" fontId="12" fillId="0" borderId="27" xfId="0" applyFont="1" applyBorder="1" applyAlignment="1">
      <alignment horizontal="left" indent="1"/>
    </xf>
    <xf numFmtId="44" fontId="18" fillId="6" borderId="6" xfId="2" applyFont="1" applyFill="1" applyBorder="1" applyAlignment="1">
      <alignment horizontal="center"/>
    </xf>
    <xf numFmtId="0" fontId="12" fillId="6" borderId="27" xfId="0" applyFont="1" applyFill="1" applyBorder="1" applyAlignment="1">
      <alignment horizontal="center"/>
    </xf>
    <xf numFmtId="0" fontId="18" fillId="6" borderId="27" xfId="0" applyFont="1" applyFill="1" applyBorder="1" applyAlignment="1">
      <alignment horizontal="center"/>
    </xf>
    <xf numFmtId="44" fontId="18" fillId="6" borderId="28" xfId="2" applyFont="1" applyFill="1" applyBorder="1" applyAlignment="1">
      <alignment horizontal="center"/>
    </xf>
    <xf numFmtId="0" fontId="17" fillId="6" borderId="27" xfId="0" applyFont="1" applyFill="1" applyBorder="1" applyAlignment="1">
      <alignment horizontal="center" wrapText="1"/>
    </xf>
    <xf numFmtId="0" fontId="15" fillId="2" borderId="24" xfId="0" applyFont="1" applyFill="1" applyBorder="1"/>
    <xf numFmtId="0" fontId="18" fillId="0" borderId="27" xfId="0" applyFont="1" applyBorder="1" applyAlignment="1">
      <alignment horizontal="left" indent="1"/>
    </xf>
    <xf numFmtId="0" fontId="18" fillId="0" borderId="29" xfId="0" applyFont="1" applyBorder="1"/>
    <xf numFmtId="0" fontId="18" fillId="6" borderId="7" xfId="0" applyFont="1" applyFill="1" applyBorder="1" applyAlignment="1">
      <alignment horizontal="center"/>
    </xf>
    <xf numFmtId="9" fontId="18" fillId="6" borderId="29" xfId="3" applyFont="1" applyFill="1" applyBorder="1" applyAlignment="1">
      <alignment horizontal="center"/>
    </xf>
    <xf numFmtId="44" fontId="12" fillId="5" borderId="10" xfId="2" applyFont="1" applyFill="1" applyBorder="1" applyAlignment="1">
      <alignment horizontal="center"/>
    </xf>
    <xf numFmtId="44" fontId="18" fillId="6" borderId="10" xfId="2" applyFont="1" applyFill="1" applyBorder="1" applyAlignment="1">
      <alignment horizontal="center"/>
    </xf>
    <xf numFmtId="44" fontId="17" fillId="6" borderId="30" xfId="0" applyNumberFormat="1" applyFont="1" applyFill="1" applyBorder="1"/>
    <xf numFmtId="44" fontId="17" fillId="6" borderId="31" xfId="0" applyNumberFormat="1" applyFont="1" applyFill="1" applyBorder="1"/>
    <xf numFmtId="0" fontId="8" fillId="0" borderId="17" xfId="5" applyFont="1" applyBorder="1"/>
    <xf numFmtId="0" fontId="10" fillId="0" borderId="17" xfId="5" applyFont="1" applyBorder="1"/>
    <xf numFmtId="0" fontId="19" fillId="6" borderId="0" xfId="0" applyFont="1" applyFill="1"/>
    <xf numFmtId="0" fontId="19" fillId="5" borderId="0" xfId="0" applyFont="1" applyFill="1"/>
    <xf numFmtId="6" fontId="12" fillId="7" borderId="28" xfId="2" applyNumberFormat="1" applyFont="1" applyFill="1" applyBorder="1" applyAlignment="1">
      <alignment horizontal="center"/>
    </xf>
    <xf numFmtId="5" fontId="12" fillId="5" borderId="54" xfId="0" applyNumberFormat="1" applyFont="1" applyFill="1" applyBorder="1"/>
    <xf numFmtId="49" fontId="12" fillId="5" borderId="27" xfId="0" applyNumberFormat="1" applyFont="1" applyFill="1" applyBorder="1" applyAlignment="1">
      <alignment horizontal="left" indent="1"/>
    </xf>
    <xf numFmtId="49" fontId="12" fillId="5" borderId="32" xfId="0" applyNumberFormat="1" applyFont="1" applyFill="1" applyBorder="1" applyAlignment="1">
      <alignment horizontal="left" indent="1"/>
    </xf>
    <xf numFmtId="5" fontId="23" fillId="6" borderId="22" xfId="0" applyNumberFormat="1" applyFont="1" applyFill="1" applyBorder="1" applyAlignment="1">
      <alignment horizontal="center"/>
    </xf>
    <xf numFmtId="5" fontId="12" fillId="5" borderId="6" xfId="0" applyNumberFormat="1" applyFont="1" applyFill="1" applyBorder="1"/>
    <xf numFmtId="5" fontId="23" fillId="6" borderId="33" xfId="0" applyNumberFormat="1" applyFont="1" applyFill="1" applyBorder="1" applyAlignment="1">
      <alignment horizontal="center"/>
    </xf>
    <xf numFmtId="44" fontId="15" fillId="6" borderId="20" xfId="0" applyNumberFormat="1" applyFont="1" applyFill="1" applyBorder="1" applyAlignment="1">
      <alignment horizontal="center"/>
    </xf>
    <xf numFmtId="44" fontId="15" fillId="6" borderId="21" xfId="0" applyNumberFormat="1" applyFont="1" applyFill="1" applyBorder="1" applyAlignment="1">
      <alignment horizontal="center"/>
    </xf>
    <xf numFmtId="44" fontId="15" fillId="6" borderId="34" xfId="0" applyNumberFormat="1" applyFont="1" applyFill="1" applyBorder="1" applyAlignment="1">
      <alignment horizontal="center"/>
    </xf>
    <xf numFmtId="49" fontId="12" fillId="5" borderId="38" xfId="0" applyNumberFormat="1" applyFont="1" applyFill="1" applyBorder="1" applyAlignment="1">
      <alignment horizontal="left"/>
    </xf>
    <xf numFmtId="49" fontId="12" fillId="5" borderId="16" xfId="0" applyNumberFormat="1" applyFont="1" applyFill="1" applyBorder="1" applyAlignment="1">
      <alignment horizontal="left"/>
    </xf>
    <xf numFmtId="44" fontId="12" fillId="6" borderId="16" xfId="2" applyFont="1" applyFill="1" applyBorder="1" applyAlignment="1">
      <alignment horizontal="center"/>
    </xf>
    <xf numFmtId="44" fontId="12" fillId="5" borderId="16" xfId="2" applyFont="1" applyFill="1" applyBorder="1" applyAlignment="1">
      <alignment horizontal="center"/>
    </xf>
    <xf numFmtId="0" fontId="8" fillId="2" borderId="56" xfId="0" applyFont="1" applyFill="1" applyBorder="1" applyAlignment="1">
      <alignment horizontal="left" wrapText="1"/>
    </xf>
    <xf numFmtId="0" fontId="8" fillId="2" borderId="34" xfId="0" applyFont="1" applyFill="1" applyBorder="1" applyAlignment="1">
      <alignment horizontal="left" wrapText="1"/>
    </xf>
    <xf numFmtId="0" fontId="8" fillId="2" borderId="34" xfId="0" applyFont="1" applyFill="1" applyBorder="1" applyAlignment="1">
      <alignment horizontal="center" wrapText="1"/>
    </xf>
    <xf numFmtId="0" fontId="8" fillId="2" borderId="35" xfId="0" applyFont="1" applyFill="1" applyBorder="1" applyAlignment="1">
      <alignment horizontal="center" wrapText="1"/>
    </xf>
    <xf numFmtId="49" fontId="12" fillId="5" borderId="22" xfId="0" applyNumberFormat="1" applyFont="1" applyFill="1" applyBorder="1" applyAlignment="1">
      <alignment horizontal="left"/>
    </xf>
    <xf numFmtId="44" fontId="12" fillId="5" borderId="22" xfId="2" applyFont="1" applyFill="1" applyBorder="1" applyAlignment="1">
      <alignment horizontal="center"/>
    </xf>
    <xf numFmtId="0" fontId="17" fillId="5" borderId="38" xfId="0" applyFont="1" applyFill="1" applyBorder="1" applyAlignment="1">
      <alignment horizontal="left" wrapText="1" indent="1"/>
    </xf>
    <xf numFmtId="49" fontId="12" fillId="5" borderId="57" xfId="0" applyNumberFormat="1" applyFont="1" applyFill="1" applyBorder="1" applyAlignment="1">
      <alignment horizontal="left"/>
    </xf>
    <xf numFmtId="5" fontId="12" fillId="5" borderId="3" xfId="0" applyNumberFormat="1" applyFont="1" applyFill="1" applyBorder="1"/>
    <xf numFmtId="5" fontId="12" fillId="5" borderId="16" xfId="0" applyNumberFormat="1" applyFont="1" applyFill="1" applyBorder="1" applyAlignment="1">
      <alignment horizontal="center"/>
    </xf>
    <xf numFmtId="0" fontId="8" fillId="2" borderId="42" xfId="0" applyFont="1" applyFill="1" applyBorder="1" applyAlignment="1">
      <alignment horizontal="left" wrapText="1"/>
    </xf>
    <xf numFmtId="0" fontId="8" fillId="2" borderId="49" xfId="0" applyFont="1" applyFill="1" applyBorder="1" applyAlignment="1">
      <alignment wrapText="1"/>
    </xf>
    <xf numFmtId="0" fontId="22" fillId="0" borderId="0" xfId="0" applyFont="1"/>
    <xf numFmtId="44" fontId="17" fillId="5" borderId="28" xfId="2" applyFont="1" applyFill="1" applyBorder="1"/>
    <xf numFmtId="0" fontId="17" fillId="5" borderId="32" xfId="0" applyFont="1" applyFill="1" applyBorder="1" applyAlignment="1">
      <alignment horizontal="left" wrapText="1"/>
    </xf>
    <xf numFmtId="0" fontId="17" fillId="5" borderId="2" xfId="0" quotePrefix="1" applyFont="1" applyFill="1" applyBorder="1" applyAlignment="1">
      <alignment horizontal="left" wrapText="1"/>
    </xf>
    <xf numFmtId="0" fontId="17" fillId="5" borderId="22" xfId="0" applyFont="1" applyFill="1" applyBorder="1" applyAlignment="1">
      <alignment wrapText="1"/>
    </xf>
    <xf numFmtId="44" fontId="17" fillId="5" borderId="22" xfId="2" applyFont="1" applyFill="1" applyBorder="1"/>
    <xf numFmtId="164" fontId="17" fillId="5" borderId="22" xfId="1" applyNumberFormat="1" applyFont="1" applyFill="1" applyBorder="1"/>
    <xf numFmtId="44" fontId="17" fillId="6" borderId="22" xfId="2" applyFont="1" applyFill="1" applyBorder="1"/>
    <xf numFmtId="44" fontId="17" fillId="6" borderId="22" xfId="0" applyNumberFormat="1" applyFont="1" applyFill="1" applyBorder="1"/>
    <xf numFmtId="44" fontId="17" fillId="6" borderId="33" xfId="0" applyNumberFormat="1" applyFont="1" applyFill="1" applyBorder="1"/>
    <xf numFmtId="164" fontId="15" fillId="6" borderId="34" xfId="1" applyNumberFormat="1" applyFont="1" applyFill="1" applyBorder="1" applyAlignment="1">
      <alignment horizontal="center"/>
    </xf>
    <xf numFmtId="44" fontId="15" fillId="6" borderId="34" xfId="2" applyFont="1" applyFill="1" applyBorder="1"/>
    <xf numFmtId="44" fontId="15" fillId="6" borderId="35" xfId="2" applyFont="1" applyFill="1" applyBorder="1"/>
    <xf numFmtId="0" fontId="17" fillId="5" borderId="48" xfId="0" quotePrefix="1" applyFont="1" applyFill="1" applyBorder="1" applyAlignment="1">
      <alignment horizontal="left" wrapText="1"/>
    </xf>
    <xf numFmtId="0" fontId="17" fillId="5" borderId="22" xfId="0" applyFont="1" applyFill="1" applyBorder="1" applyAlignment="1">
      <alignment horizontal="left" wrapText="1"/>
    </xf>
    <xf numFmtId="14" fontId="17" fillId="5" borderId="22" xfId="0" applyNumberFormat="1" applyFont="1" applyFill="1" applyBorder="1" applyAlignment="1">
      <alignment horizontal="center" wrapText="1"/>
    </xf>
    <xf numFmtId="0" fontId="17" fillId="5" borderId="22" xfId="2" applyNumberFormat="1" applyFont="1" applyFill="1" applyBorder="1" applyAlignment="1">
      <alignment horizontal="center"/>
    </xf>
    <xf numFmtId="0" fontId="17" fillId="5" borderId="22" xfId="0" applyFont="1" applyFill="1" applyBorder="1" applyAlignment="1">
      <alignment horizontal="center" wrapText="1"/>
    </xf>
    <xf numFmtId="44" fontId="17" fillId="5" borderId="22" xfId="2" applyFont="1" applyFill="1" applyBorder="1" applyAlignment="1">
      <alignment horizontal="center"/>
    </xf>
    <xf numFmtId="44" fontId="17" fillId="6" borderId="22" xfId="0" applyNumberFormat="1" applyFont="1" applyFill="1" applyBorder="1" applyAlignment="1">
      <alignment horizontal="center"/>
    </xf>
    <xf numFmtId="44" fontId="17" fillId="6" borderId="33" xfId="0" applyNumberFormat="1" applyFont="1" applyFill="1" applyBorder="1" applyAlignment="1">
      <alignment horizontal="center"/>
    </xf>
    <xf numFmtId="44" fontId="15" fillId="6" borderId="42" xfId="0" applyNumberFormat="1" applyFont="1" applyFill="1" applyBorder="1"/>
    <xf numFmtId="44" fontId="15" fillId="6" borderId="34" xfId="2" applyFont="1" applyFill="1" applyBorder="1" applyAlignment="1">
      <alignment horizontal="center"/>
    </xf>
    <xf numFmtId="44" fontId="15" fillId="6" borderId="35" xfId="2" applyFont="1" applyFill="1" applyBorder="1" applyAlignment="1">
      <alignment horizontal="center"/>
    </xf>
    <xf numFmtId="44" fontId="17" fillId="5" borderId="33" xfId="2" applyFont="1" applyFill="1" applyBorder="1"/>
    <xf numFmtId="44" fontId="15" fillId="6" borderId="26" xfId="0" applyNumberFormat="1" applyFont="1" applyFill="1" applyBorder="1"/>
    <xf numFmtId="44" fontId="15" fillId="6" borderId="31" xfId="0" applyNumberFormat="1" applyFont="1" applyFill="1" applyBorder="1"/>
    <xf numFmtId="0" fontId="17" fillId="5" borderId="32" xfId="0" applyFont="1" applyFill="1" applyBorder="1" applyAlignment="1">
      <alignment horizontal="left" wrapText="1" indent="1"/>
    </xf>
    <xf numFmtId="10" fontId="18" fillId="6" borderId="30" xfId="3" applyNumberFormat="1" applyFont="1" applyFill="1" applyBorder="1" applyAlignment="1">
      <alignment horizontal="center"/>
    </xf>
    <xf numFmtId="10" fontId="15" fillId="6" borderId="34" xfId="3" applyNumberFormat="1" applyFont="1" applyFill="1" applyBorder="1"/>
    <xf numFmtId="10" fontId="18" fillId="6" borderId="46" xfId="3" applyNumberFormat="1" applyFont="1" applyFill="1" applyBorder="1" applyAlignment="1">
      <alignment horizontal="center"/>
    </xf>
    <xf numFmtId="10" fontId="17" fillId="6" borderId="6" xfId="3" applyNumberFormat="1" applyFont="1" applyFill="1" applyBorder="1" applyAlignment="1">
      <alignment horizontal="center"/>
    </xf>
    <xf numFmtId="10" fontId="17" fillId="6" borderId="22" xfId="3" applyNumberFormat="1" applyFont="1" applyFill="1" applyBorder="1" applyAlignment="1">
      <alignment horizontal="center"/>
    </xf>
    <xf numFmtId="10" fontId="15" fillId="6" borderId="34" xfId="3" applyNumberFormat="1" applyFont="1" applyFill="1" applyBorder="1" applyAlignment="1">
      <alignment horizontal="center"/>
    </xf>
    <xf numFmtId="44" fontId="12" fillId="6" borderId="10" xfId="2" applyFont="1" applyFill="1" applyBorder="1" applyAlignment="1">
      <alignment horizontal="center"/>
    </xf>
    <xf numFmtId="10" fontId="18" fillId="6" borderId="31" xfId="3" applyNumberFormat="1" applyFont="1" applyFill="1" applyBorder="1" applyAlignment="1">
      <alignment horizontal="center"/>
    </xf>
    <xf numFmtId="10" fontId="17" fillId="6" borderId="16" xfId="3" applyNumberFormat="1" applyFont="1" applyFill="1" applyBorder="1" applyAlignment="1">
      <alignment horizontal="center"/>
    </xf>
    <xf numFmtId="7" fontId="12" fillId="5" borderId="6" xfId="0" applyNumberFormat="1" applyFont="1" applyFill="1" applyBorder="1" applyAlignment="1">
      <alignment horizontal="center"/>
    </xf>
    <xf numFmtId="7" fontId="8" fillId="6" borderId="45" xfId="0" applyNumberFormat="1" applyFont="1" applyFill="1" applyBorder="1" applyAlignment="1">
      <alignment horizontal="center"/>
    </xf>
    <xf numFmtId="7" fontId="8" fillId="6" borderId="46" xfId="0" applyNumberFormat="1" applyFont="1" applyFill="1" applyBorder="1" applyAlignment="1">
      <alignment horizontal="center"/>
    </xf>
    <xf numFmtId="10" fontId="17" fillId="6" borderId="28" xfId="3" applyNumberFormat="1" applyFont="1" applyFill="1" applyBorder="1" applyAlignment="1">
      <alignment horizontal="center"/>
    </xf>
    <xf numFmtId="10" fontId="17" fillId="6" borderId="30" xfId="3" applyNumberFormat="1" applyFont="1" applyFill="1" applyBorder="1" applyAlignment="1">
      <alignment horizontal="center"/>
    </xf>
    <xf numFmtId="10" fontId="17" fillId="6" borderId="31" xfId="3" applyNumberFormat="1" applyFont="1" applyFill="1" applyBorder="1" applyAlignment="1">
      <alignment horizontal="center"/>
    </xf>
    <xf numFmtId="0" fontId="17" fillId="6" borderId="29" xfId="0" applyFont="1" applyFill="1" applyBorder="1" applyAlignment="1">
      <alignment horizontal="center" wrapText="1"/>
    </xf>
    <xf numFmtId="0" fontId="8" fillId="2" borderId="32" xfId="0" applyFont="1" applyFill="1" applyBorder="1" applyAlignment="1">
      <alignment horizontal="left" wrapText="1"/>
    </xf>
    <xf numFmtId="0" fontId="8" fillId="2" borderId="22" xfId="0" applyFont="1" applyFill="1" applyBorder="1" applyAlignment="1">
      <alignment horizontal="center" wrapText="1"/>
    </xf>
    <xf numFmtId="0" fontId="8" fillId="2" borderId="54" xfId="0" applyFont="1" applyFill="1" applyBorder="1" applyAlignment="1">
      <alignment horizontal="center" wrapText="1"/>
    </xf>
    <xf numFmtId="0" fontId="8" fillId="2" borderId="32" xfId="0" applyFont="1" applyFill="1" applyBorder="1" applyAlignment="1">
      <alignment horizontal="center" wrapText="1"/>
    </xf>
    <xf numFmtId="0" fontId="8" fillId="2" borderId="33" xfId="0" applyFont="1" applyFill="1" applyBorder="1" applyAlignment="1">
      <alignment horizontal="center" wrapText="1"/>
    </xf>
    <xf numFmtId="0" fontId="8" fillId="2" borderId="2" xfId="0" applyFont="1" applyFill="1" applyBorder="1" applyAlignment="1">
      <alignment horizontal="center" wrapText="1"/>
    </xf>
    <xf numFmtId="0" fontId="12" fillId="0" borderId="38" xfId="0" applyFont="1" applyBorder="1" applyAlignment="1">
      <alignment horizontal="left" indent="1"/>
    </xf>
    <xf numFmtId="44" fontId="17" fillId="6" borderId="16" xfId="2" applyFont="1" applyFill="1" applyBorder="1" applyAlignment="1">
      <alignment horizontal="center"/>
    </xf>
    <xf numFmtId="44" fontId="17" fillId="6" borderId="60" xfId="2" applyFont="1" applyFill="1" applyBorder="1" applyAlignment="1">
      <alignment horizontal="center"/>
    </xf>
    <xf numFmtId="0" fontId="12" fillId="6" borderId="38" xfId="0" applyFont="1" applyFill="1" applyBorder="1" applyAlignment="1">
      <alignment horizontal="center"/>
    </xf>
    <xf numFmtId="44" fontId="12" fillId="6" borderId="39" xfId="2" applyFont="1" applyFill="1" applyBorder="1" applyAlignment="1">
      <alignment horizontal="center"/>
    </xf>
    <xf numFmtId="0" fontId="12" fillId="5" borderId="3" xfId="0" applyFont="1" applyFill="1" applyBorder="1" applyAlignment="1">
      <alignment horizontal="center"/>
    </xf>
    <xf numFmtId="44" fontId="12" fillId="5" borderId="60" xfId="2" applyFont="1" applyFill="1" applyBorder="1" applyAlignment="1">
      <alignment horizontal="center"/>
    </xf>
    <xf numFmtId="0" fontId="18" fillId="0" borderId="32" xfId="0" applyFont="1" applyBorder="1" applyAlignment="1">
      <alignment horizontal="left" indent="1"/>
    </xf>
    <xf numFmtId="44" fontId="18" fillId="6" borderId="22" xfId="2" applyFont="1" applyFill="1" applyBorder="1" applyAlignment="1">
      <alignment horizontal="center"/>
    </xf>
    <xf numFmtId="44" fontId="18" fillId="6" borderId="54" xfId="2" applyFont="1" applyFill="1" applyBorder="1" applyAlignment="1">
      <alignment horizontal="center"/>
    </xf>
    <xf numFmtId="0" fontId="18" fillId="6" borderId="32" xfId="0" applyFont="1" applyFill="1" applyBorder="1" applyAlignment="1">
      <alignment horizontal="center"/>
    </xf>
    <xf numFmtId="44" fontId="18" fillId="6" borderId="33" xfId="2" applyFont="1" applyFill="1" applyBorder="1" applyAlignment="1">
      <alignment horizontal="center"/>
    </xf>
    <xf numFmtId="0" fontId="18" fillId="6" borderId="2" xfId="0" applyFont="1" applyFill="1" applyBorder="1" applyAlignment="1">
      <alignment horizontal="center"/>
    </xf>
    <xf numFmtId="44" fontId="12" fillId="6" borderId="60" xfId="2" applyFont="1" applyFill="1" applyBorder="1" applyAlignment="1">
      <alignment horizontal="center"/>
    </xf>
    <xf numFmtId="0" fontId="18" fillId="0" borderId="32" xfId="0" applyFont="1" applyBorder="1" applyAlignment="1">
      <alignment horizontal="left" wrapText="1"/>
    </xf>
    <xf numFmtId="44" fontId="18" fillId="6" borderId="22" xfId="2" applyFont="1" applyFill="1" applyBorder="1" applyAlignment="1">
      <alignment horizontal="center" wrapText="1"/>
    </xf>
    <xf numFmtId="44" fontId="18" fillId="6" borderId="54" xfId="2" applyFont="1" applyFill="1" applyBorder="1" applyAlignment="1">
      <alignment horizontal="center" wrapText="1"/>
    </xf>
    <xf numFmtId="0" fontId="18" fillId="6" borderId="32" xfId="0" applyFont="1" applyFill="1" applyBorder="1" applyAlignment="1">
      <alignment horizontal="center" wrapText="1"/>
    </xf>
    <xf numFmtId="44" fontId="18" fillId="6" borderId="33" xfId="2" applyFont="1" applyFill="1" applyBorder="1" applyAlignment="1">
      <alignment horizontal="center" wrapText="1"/>
    </xf>
    <xf numFmtId="0" fontId="18" fillId="6" borderId="2" xfId="0" applyFont="1" applyFill="1" applyBorder="1" applyAlignment="1">
      <alignment horizontal="center" wrapText="1"/>
    </xf>
    <xf numFmtId="0" fontId="18" fillId="0" borderId="38" xfId="0" applyFont="1" applyBorder="1" applyAlignment="1">
      <alignment horizontal="left" wrapText="1"/>
    </xf>
    <xf numFmtId="9" fontId="18" fillId="6" borderId="16" xfId="3" applyFont="1" applyFill="1" applyBorder="1" applyAlignment="1">
      <alignment horizontal="center" wrapText="1"/>
    </xf>
    <xf numFmtId="9" fontId="18" fillId="6" borderId="60" xfId="3" applyFont="1" applyFill="1" applyBorder="1" applyAlignment="1">
      <alignment horizontal="center" wrapText="1"/>
    </xf>
    <xf numFmtId="9" fontId="18" fillId="6" borderId="38" xfId="3" applyFont="1" applyFill="1" applyBorder="1" applyAlignment="1">
      <alignment horizontal="center" wrapText="1"/>
    </xf>
    <xf numFmtId="9" fontId="18" fillId="6" borderId="39" xfId="3" applyFont="1" applyFill="1" applyBorder="1" applyAlignment="1">
      <alignment horizontal="center" wrapText="1"/>
    </xf>
    <xf numFmtId="9" fontId="18" fillId="6" borderId="3" xfId="3" applyFont="1" applyFill="1" applyBorder="1" applyAlignment="1">
      <alignment horizontal="center" wrapText="1"/>
    </xf>
    <xf numFmtId="9" fontId="18" fillId="6" borderId="22" xfId="3" applyFont="1" applyFill="1" applyBorder="1" applyAlignment="1">
      <alignment horizontal="center" wrapText="1"/>
    </xf>
    <xf numFmtId="9" fontId="18" fillId="6" borderId="54" xfId="3" applyFont="1" applyFill="1" applyBorder="1" applyAlignment="1">
      <alignment horizontal="center" wrapText="1"/>
    </xf>
    <xf numFmtId="9" fontId="18" fillId="6" borderId="32" xfId="3" applyFont="1" applyFill="1" applyBorder="1" applyAlignment="1">
      <alignment horizontal="center" wrapText="1"/>
    </xf>
    <xf numFmtId="9" fontId="18" fillId="6" borderId="33" xfId="3" applyFont="1" applyFill="1" applyBorder="1" applyAlignment="1">
      <alignment horizontal="center" wrapText="1"/>
    </xf>
    <xf numFmtId="9" fontId="18" fillId="6" borderId="2" xfId="3" applyFont="1" applyFill="1" applyBorder="1" applyAlignment="1">
      <alignment horizontal="center" wrapText="1"/>
    </xf>
    <xf numFmtId="0" fontId="23" fillId="0" borderId="38" xfId="0" applyFont="1" applyBorder="1"/>
    <xf numFmtId="44" fontId="23" fillId="6" borderId="16" xfId="0" applyNumberFormat="1" applyFont="1" applyFill="1" applyBorder="1" applyAlignment="1">
      <alignment horizontal="center"/>
    </xf>
    <xf numFmtId="44" fontId="23" fillId="6" borderId="60" xfId="0" applyNumberFormat="1" applyFont="1" applyFill="1" applyBorder="1" applyAlignment="1">
      <alignment horizontal="center"/>
    </xf>
    <xf numFmtId="0" fontId="17" fillId="6" borderId="38" xfId="0" applyFont="1" applyFill="1" applyBorder="1" applyAlignment="1">
      <alignment horizontal="center" wrapText="1"/>
    </xf>
    <xf numFmtId="44" fontId="23" fillId="6" borderId="16" xfId="2" applyFont="1" applyFill="1" applyBorder="1" applyAlignment="1">
      <alignment horizontal="center"/>
    </xf>
    <xf numFmtId="44" fontId="23" fillId="6" borderId="39" xfId="2" applyFont="1" applyFill="1" applyBorder="1" applyAlignment="1">
      <alignment horizontal="center"/>
    </xf>
    <xf numFmtId="44" fontId="23" fillId="5" borderId="16" xfId="2" applyFont="1" applyFill="1" applyBorder="1" applyAlignment="1">
      <alignment horizontal="center"/>
    </xf>
    <xf numFmtId="44" fontId="23" fillId="5" borderId="60" xfId="2" applyFont="1" applyFill="1" applyBorder="1" applyAlignment="1">
      <alignment horizontal="center"/>
    </xf>
    <xf numFmtId="0" fontId="23" fillId="6" borderId="38" xfId="0" applyFont="1" applyFill="1" applyBorder="1" applyAlignment="1">
      <alignment horizontal="center"/>
    </xf>
    <xf numFmtId="44" fontId="14" fillId="6" borderId="35" xfId="0" applyNumberFormat="1" applyFont="1" applyFill="1" applyBorder="1"/>
    <xf numFmtId="0" fontId="19" fillId="8" borderId="0" xfId="0" applyFont="1" applyFill="1" applyAlignment="1">
      <alignment horizontal="left" indent="1"/>
    </xf>
    <xf numFmtId="0" fontId="19" fillId="9" borderId="0" xfId="0" applyFont="1" applyFill="1" applyAlignment="1">
      <alignment horizontal="left" indent="1"/>
    </xf>
    <xf numFmtId="0" fontId="12" fillId="5" borderId="56" xfId="5" applyFont="1" applyFill="1" applyBorder="1" applyAlignment="1">
      <alignment horizontal="left" wrapText="1"/>
    </xf>
    <xf numFmtId="49" fontId="8" fillId="0" borderId="19" xfId="0" applyNumberFormat="1" applyFont="1" applyBorder="1" applyAlignment="1">
      <alignment horizontal="right"/>
    </xf>
    <xf numFmtId="0" fontId="15" fillId="2" borderId="16" xfId="0" applyFont="1" applyFill="1" applyBorder="1" applyAlignment="1">
      <alignment horizontal="center" wrapText="1"/>
    </xf>
    <xf numFmtId="0" fontId="15" fillId="2" borderId="39" xfId="0" applyFont="1" applyFill="1" applyBorder="1" applyAlignment="1">
      <alignment horizontal="center" wrapText="1"/>
    </xf>
    <xf numFmtId="0" fontId="17" fillId="5" borderId="47" xfId="0" applyFont="1" applyFill="1" applyBorder="1" applyAlignment="1">
      <alignment horizontal="left" wrapText="1"/>
    </xf>
    <xf numFmtId="0" fontId="17" fillId="5" borderId="7" xfId="0" applyFont="1" applyFill="1" applyBorder="1" applyAlignment="1">
      <alignment horizontal="left" wrapText="1"/>
    </xf>
    <xf numFmtId="0" fontId="17" fillId="6" borderId="27" xfId="0" applyFont="1" applyFill="1" applyBorder="1" applyAlignment="1">
      <alignment horizontal="center"/>
    </xf>
    <xf numFmtId="0" fontId="17" fillId="6" borderId="29" xfId="0" applyFont="1" applyFill="1" applyBorder="1" applyAlignment="1">
      <alignment horizontal="center"/>
    </xf>
    <xf numFmtId="0" fontId="15" fillId="2" borderId="24" xfId="0" applyFont="1" applyFill="1" applyBorder="1" applyAlignment="1">
      <alignment horizontal="center"/>
    </xf>
    <xf numFmtId="0" fontId="15" fillId="2" borderId="25" xfId="0" applyFont="1" applyFill="1" applyBorder="1" applyAlignment="1">
      <alignment horizontal="center"/>
    </xf>
    <xf numFmtId="0" fontId="15" fillId="2" borderId="26" xfId="0" applyFont="1" applyFill="1" applyBorder="1" applyAlignment="1">
      <alignment horizontal="center"/>
    </xf>
    <xf numFmtId="0" fontId="3" fillId="0" borderId="0" xfId="5" applyFont="1"/>
    <xf numFmtId="44" fontId="17" fillId="5" borderId="6" xfId="0" applyNumberFormat="1" applyFont="1" applyFill="1" applyBorder="1"/>
    <xf numFmtId="44" fontId="17" fillId="5" borderId="6" xfId="0" applyNumberFormat="1" applyFont="1" applyFill="1" applyBorder="1" applyAlignment="1">
      <alignment horizontal="center"/>
    </xf>
    <xf numFmtId="44" fontId="17" fillId="5" borderId="22" xfId="0" applyNumberFormat="1" applyFont="1" applyFill="1" applyBorder="1" applyAlignment="1">
      <alignment horizontal="center"/>
    </xf>
    <xf numFmtId="6" fontId="12" fillId="6" borderId="33" xfId="2" applyNumberFormat="1" applyFont="1" applyFill="1" applyBorder="1" applyAlignment="1">
      <alignment horizontal="center"/>
    </xf>
    <xf numFmtId="6" fontId="12" fillId="6" borderId="26" xfId="2" applyNumberFormat="1" applyFont="1" applyFill="1" applyBorder="1" applyAlignment="1">
      <alignment horizontal="center"/>
    </xf>
    <xf numFmtId="6" fontId="12" fillId="6" borderId="28" xfId="2" applyNumberFormat="1" applyFont="1" applyFill="1" applyBorder="1" applyAlignment="1">
      <alignment horizontal="center"/>
    </xf>
    <xf numFmtId="0" fontId="3" fillId="0" borderId="17" xfId="5" applyFont="1" applyBorder="1"/>
    <xf numFmtId="0" fontId="3" fillId="0" borderId="18" xfId="5" applyFont="1" applyBorder="1"/>
    <xf numFmtId="16" fontId="3" fillId="0" borderId="17" xfId="5" quotePrefix="1" applyNumberFormat="1" applyFont="1" applyBorder="1" applyAlignment="1">
      <alignment horizontal="center"/>
    </xf>
    <xf numFmtId="44" fontId="3" fillId="0" borderId="0" xfId="2" applyFont="1" applyBorder="1" applyAlignment="1">
      <alignment horizontal="left"/>
    </xf>
    <xf numFmtId="0" fontId="3" fillId="0" borderId="4" xfId="5" applyFont="1" applyBorder="1"/>
    <xf numFmtId="0" fontId="3" fillId="0" borderId="14" xfId="5" applyFont="1" applyBorder="1"/>
    <xf numFmtId="0" fontId="3" fillId="0" borderId="5" xfId="5" applyFont="1" applyBorder="1"/>
    <xf numFmtId="0" fontId="3" fillId="0" borderId="15" xfId="5" applyFont="1" applyBorder="1"/>
    <xf numFmtId="0" fontId="3" fillId="0" borderId="0" xfId="5" applyFont="1" applyAlignment="1">
      <alignment horizontal="left"/>
    </xf>
    <xf numFmtId="0" fontId="3" fillId="5" borderId="5" xfId="5" applyFont="1" applyFill="1" applyBorder="1" applyAlignment="1">
      <alignment horizontal="left"/>
    </xf>
    <xf numFmtId="0" fontId="3" fillId="5" borderId="15" xfId="5" applyFont="1" applyFill="1" applyBorder="1" applyAlignment="1">
      <alignment horizontal="left"/>
    </xf>
    <xf numFmtId="0" fontId="8" fillId="0" borderId="12" xfId="5" applyFont="1" applyBorder="1" applyAlignment="1">
      <alignment horizontal="left"/>
    </xf>
    <xf numFmtId="0" fontId="8" fillId="0" borderId="13" xfId="5" applyFont="1" applyBorder="1" applyAlignment="1">
      <alignment horizontal="left"/>
    </xf>
    <xf numFmtId="0" fontId="8" fillId="0" borderId="8" xfId="5" applyFont="1" applyBorder="1" applyAlignment="1">
      <alignment horizontal="left"/>
    </xf>
    <xf numFmtId="0" fontId="8" fillId="0" borderId="48" xfId="5" applyFont="1" applyBorder="1" applyAlignment="1">
      <alignment horizontal="left"/>
    </xf>
    <xf numFmtId="0" fontId="8" fillId="0" borderId="1" xfId="5" applyFont="1" applyBorder="1" applyAlignment="1">
      <alignment horizontal="left"/>
    </xf>
    <xf numFmtId="0" fontId="8" fillId="0" borderId="52" xfId="5" applyFont="1" applyBorder="1" applyAlignment="1">
      <alignment horizontal="left"/>
    </xf>
    <xf numFmtId="0" fontId="12" fillId="0" borderId="17" xfId="5" applyFont="1" applyBorder="1" applyAlignment="1">
      <alignment horizontal="right"/>
    </xf>
    <xf numFmtId="0" fontId="12" fillId="0" borderId="0" xfId="5" applyFont="1" applyAlignment="1">
      <alignment horizontal="right"/>
    </xf>
    <xf numFmtId="0" fontId="12" fillId="5" borderId="0" xfId="5" applyFont="1" applyFill="1" applyAlignment="1">
      <alignment horizontal="left"/>
    </xf>
    <xf numFmtId="0" fontId="12" fillId="5" borderId="18" xfId="5" applyFont="1" applyFill="1" applyBorder="1" applyAlignment="1">
      <alignment horizontal="left"/>
    </xf>
    <xf numFmtId="0" fontId="11" fillId="5" borderId="12" xfId="5" applyFont="1" applyFill="1" applyBorder="1" applyAlignment="1">
      <alignment horizontal="left"/>
    </xf>
    <xf numFmtId="0" fontId="11" fillId="5" borderId="13" xfId="5" applyFont="1" applyFill="1" applyBorder="1" applyAlignment="1">
      <alignment horizontal="left"/>
    </xf>
    <xf numFmtId="0" fontId="11" fillId="5" borderId="8" xfId="5" applyFont="1" applyFill="1" applyBorder="1" applyAlignment="1">
      <alignment horizontal="left"/>
    </xf>
    <xf numFmtId="0" fontId="11" fillId="5" borderId="17" xfId="5" applyFont="1" applyFill="1" applyBorder="1" applyAlignment="1">
      <alignment horizontal="left"/>
    </xf>
    <xf numFmtId="0" fontId="11" fillId="5" borderId="0" xfId="5" applyFont="1" applyFill="1" applyAlignment="1">
      <alignment horizontal="left"/>
    </xf>
    <xf numFmtId="0" fontId="11" fillId="5" borderId="18" xfId="5" applyFont="1" applyFill="1" applyBorder="1" applyAlignment="1">
      <alignment horizontal="left"/>
    </xf>
    <xf numFmtId="0" fontId="3" fillId="5" borderId="40" xfId="5" applyFont="1" applyFill="1" applyBorder="1" applyAlignment="1">
      <alignment horizontal="left"/>
    </xf>
    <xf numFmtId="0" fontId="3" fillId="5" borderId="4" xfId="5" applyFont="1" applyFill="1" applyBorder="1" applyAlignment="1">
      <alignment horizontal="left"/>
    </xf>
    <xf numFmtId="0" fontId="3" fillId="5" borderId="53" xfId="5" applyFont="1" applyFill="1" applyBorder="1" applyAlignment="1">
      <alignment horizontal="left"/>
    </xf>
    <xf numFmtId="0" fontId="12" fillId="0" borderId="14" xfId="5" applyFont="1" applyBorder="1" applyAlignment="1">
      <alignment horizontal="right"/>
    </xf>
    <xf numFmtId="0" fontId="12" fillId="0" borderId="5" xfId="5" applyFont="1" applyBorder="1" applyAlignment="1">
      <alignment horizontal="right"/>
    </xf>
    <xf numFmtId="0" fontId="12" fillId="5" borderId="5" xfId="5" applyFont="1" applyFill="1" applyBorder="1" applyAlignment="1">
      <alignment horizontal="left"/>
    </xf>
    <xf numFmtId="0" fontId="12" fillId="5" borderId="15" xfId="5" applyFont="1" applyFill="1" applyBorder="1" applyAlignment="1">
      <alignment horizontal="left"/>
    </xf>
    <xf numFmtId="0" fontId="8" fillId="0" borderId="47" xfId="5" applyFont="1" applyBorder="1" applyAlignment="1">
      <alignment horizontal="left"/>
    </xf>
    <xf numFmtId="0" fontId="8" fillId="0" borderId="11" xfId="5" applyFont="1" applyBorder="1" applyAlignment="1">
      <alignment horizontal="left"/>
    </xf>
    <xf numFmtId="0" fontId="8" fillId="0" borderId="51" xfId="5" applyFont="1" applyBorder="1" applyAlignment="1">
      <alignment horizontal="left"/>
    </xf>
    <xf numFmtId="0" fontId="25" fillId="0" borderId="19" xfId="5" applyFont="1" applyBorder="1" applyAlignment="1">
      <alignment horizontal="center"/>
    </xf>
    <xf numFmtId="0" fontId="25" fillId="0" borderId="20" xfId="5" applyFont="1" applyBorder="1" applyAlignment="1">
      <alignment horizontal="center"/>
    </xf>
    <xf numFmtId="0" fontId="25" fillId="0" borderId="21" xfId="5" applyFont="1" applyBorder="1" applyAlignment="1">
      <alignment horizontal="center"/>
    </xf>
    <xf numFmtId="0" fontId="10" fillId="0" borderId="12" xfId="5" applyFont="1" applyBorder="1" applyAlignment="1">
      <alignment horizontal="right"/>
    </xf>
    <xf numFmtId="0" fontId="10" fillId="0" borderId="13" xfId="5" applyFont="1" applyBorder="1" applyAlignment="1">
      <alignment horizontal="right"/>
    </xf>
    <xf numFmtId="0" fontId="11" fillId="0" borderId="13" xfId="5" applyFont="1" applyBorder="1" applyAlignment="1">
      <alignment horizontal="left"/>
    </xf>
    <xf numFmtId="0" fontId="11" fillId="0" borderId="8" xfId="5" applyFont="1" applyBorder="1" applyAlignment="1">
      <alignment horizontal="left"/>
    </xf>
    <xf numFmtId="0" fontId="11" fillId="0" borderId="0" xfId="5" applyFont="1" applyAlignment="1">
      <alignment horizontal="left"/>
    </xf>
    <xf numFmtId="0" fontId="11" fillId="0" borderId="18" xfId="5" applyFont="1" applyBorder="1" applyAlignment="1">
      <alignment horizontal="left"/>
    </xf>
    <xf numFmtId="0" fontId="3" fillId="0" borderId="40" xfId="5" applyFont="1" applyBorder="1" applyAlignment="1">
      <alignment horizontal="left"/>
    </xf>
    <xf numFmtId="0" fontId="3" fillId="0" borderId="4" xfId="5" applyFont="1" applyBorder="1" applyAlignment="1">
      <alignment horizontal="left"/>
    </xf>
    <xf numFmtId="0" fontId="3" fillId="0" borderId="53" xfId="5" applyFont="1" applyBorder="1" applyAlignment="1">
      <alignment horizontal="left"/>
    </xf>
    <xf numFmtId="0" fontId="3" fillId="5" borderId="36" xfId="5" quotePrefix="1" applyFont="1" applyFill="1" applyBorder="1" applyAlignment="1">
      <alignment horizontal="left"/>
    </xf>
    <xf numFmtId="0" fontId="3" fillId="5" borderId="37" xfId="5" quotePrefix="1" applyFont="1" applyFill="1" applyBorder="1" applyAlignment="1">
      <alignment horizontal="left"/>
    </xf>
    <xf numFmtId="0" fontId="3" fillId="5" borderId="50" xfId="5" quotePrefix="1" applyFont="1" applyFill="1" applyBorder="1" applyAlignment="1">
      <alignment horizontal="left"/>
    </xf>
    <xf numFmtId="0" fontId="3" fillId="0" borderId="14" xfId="5" applyFont="1" applyBorder="1" applyAlignment="1">
      <alignment horizontal="left"/>
    </xf>
    <xf numFmtId="0" fontId="3" fillId="0" borderId="5" xfId="5" applyFont="1" applyBorder="1" applyAlignment="1">
      <alignment horizontal="left"/>
    </xf>
    <xf numFmtId="0" fontId="3" fillId="0" borderId="15" xfId="5" applyFont="1" applyBorder="1" applyAlignment="1">
      <alignment horizontal="left"/>
    </xf>
    <xf numFmtId="0" fontId="3" fillId="0" borderId="0" xfId="5" applyFont="1" applyAlignment="1">
      <alignment horizontal="left"/>
    </xf>
    <xf numFmtId="44" fontId="3" fillId="6" borderId="0" xfId="2" applyFont="1" applyFill="1" applyBorder="1" applyAlignment="1">
      <alignment horizontal="center"/>
    </xf>
    <xf numFmtId="0" fontId="10" fillId="0" borderId="14" xfId="5" applyFont="1" applyBorder="1" applyAlignment="1">
      <alignment horizontal="right"/>
    </xf>
    <xf numFmtId="0" fontId="10" fillId="0" borderId="5" xfId="5" applyFont="1" applyBorder="1" applyAlignment="1">
      <alignment horizontal="right"/>
    </xf>
    <xf numFmtId="0" fontId="8" fillId="0" borderId="12" xfId="5" applyFont="1" applyBorder="1" applyAlignment="1">
      <alignment horizontal="center"/>
    </xf>
    <xf numFmtId="0" fontId="8" fillId="0" borderId="13" xfId="5" applyFont="1" applyBorder="1" applyAlignment="1">
      <alignment horizontal="center"/>
    </xf>
    <xf numFmtId="0" fontId="8" fillId="0" borderId="14" xfId="5" applyFont="1" applyBorder="1" applyAlignment="1">
      <alignment horizontal="right"/>
    </xf>
    <xf numFmtId="0" fontId="8" fillId="0" borderId="5" xfId="5" applyFont="1" applyBorder="1" applyAlignment="1">
      <alignment horizontal="right"/>
    </xf>
    <xf numFmtId="0" fontId="9" fillId="0" borderId="58" xfId="5" applyFont="1" applyBorder="1" applyAlignment="1">
      <alignment horizontal="left"/>
    </xf>
    <xf numFmtId="0" fontId="9" fillId="0" borderId="62" xfId="5" applyFont="1" applyBorder="1" applyAlignment="1">
      <alignment horizontal="left"/>
    </xf>
    <xf numFmtId="0" fontId="9" fillId="0" borderId="59" xfId="5" applyFont="1" applyBorder="1" applyAlignment="1">
      <alignment horizontal="left"/>
    </xf>
    <xf numFmtId="0" fontId="3" fillId="6" borderId="0" xfId="5" applyFont="1" applyFill="1" applyAlignment="1">
      <alignment horizontal="left" vertical="top" wrapText="1"/>
    </xf>
    <xf numFmtId="44" fontId="3" fillId="6" borderId="0" xfId="2" applyFont="1" applyFill="1" applyBorder="1" applyAlignment="1">
      <alignment horizontal="left"/>
    </xf>
    <xf numFmtId="44" fontId="8" fillId="6" borderId="9" xfId="5" applyNumberFormat="1" applyFont="1" applyFill="1" applyBorder="1" applyAlignment="1">
      <alignment horizontal="center"/>
    </xf>
    <xf numFmtId="0" fontId="8" fillId="6" borderId="9" xfId="5" applyFont="1" applyFill="1" applyBorder="1" applyAlignment="1">
      <alignment horizontal="center"/>
    </xf>
    <xf numFmtId="0" fontId="13" fillId="0" borderId="17" xfId="5" applyFont="1" applyBorder="1" applyAlignment="1">
      <alignment horizontal="center"/>
    </xf>
    <xf numFmtId="0" fontId="13" fillId="0" borderId="0" xfId="5" applyFont="1" applyAlignment="1">
      <alignment horizontal="center"/>
    </xf>
    <xf numFmtId="0" fontId="3" fillId="5" borderId="13" xfId="5" applyFont="1" applyFill="1" applyBorder="1" applyAlignment="1">
      <alignment horizontal="left" vertical="top" wrapText="1"/>
    </xf>
    <xf numFmtId="0" fontId="3" fillId="5" borderId="8" xfId="5" applyFont="1" applyFill="1" applyBorder="1" applyAlignment="1">
      <alignment horizontal="left" vertical="top" wrapText="1"/>
    </xf>
    <xf numFmtId="0" fontId="3" fillId="5" borderId="0" xfId="5" applyFont="1" applyFill="1" applyAlignment="1">
      <alignment horizontal="left" vertical="top" wrapText="1"/>
    </xf>
    <xf numFmtId="0" fontId="3" fillId="5" borderId="18" xfId="5" applyFont="1" applyFill="1" applyBorder="1" applyAlignment="1">
      <alignment horizontal="left" vertical="top" wrapText="1"/>
    </xf>
    <xf numFmtId="43" fontId="3" fillId="6" borderId="0" xfId="1" applyFont="1" applyFill="1" applyBorder="1" applyAlignment="1">
      <alignment horizontal="center"/>
    </xf>
    <xf numFmtId="0" fontId="3" fillId="0" borderId="61" xfId="5" applyFont="1" applyBorder="1" applyAlignment="1">
      <alignment horizontal="left"/>
    </xf>
    <xf numFmtId="43" fontId="3" fillId="6" borderId="61" xfId="1" applyFont="1" applyFill="1" applyBorder="1" applyAlignment="1">
      <alignment horizontal="center"/>
    </xf>
    <xf numFmtId="0" fontId="3" fillId="0" borderId="63" xfId="5" applyFont="1" applyBorder="1" applyAlignment="1">
      <alignment horizontal="right"/>
    </xf>
    <xf numFmtId="44" fontId="3" fillId="6" borderId="63" xfId="5" applyNumberFormat="1" applyFont="1" applyFill="1" applyBorder="1" applyAlignment="1">
      <alignment horizontal="center"/>
    </xf>
    <xf numFmtId="0" fontId="3" fillId="6" borderId="63" xfId="5" applyFont="1" applyFill="1" applyBorder="1" applyAlignment="1">
      <alignment horizontal="center"/>
    </xf>
    <xf numFmtId="0" fontId="12" fillId="0" borderId="20" xfId="5" applyFont="1" applyBorder="1" applyAlignment="1">
      <alignment horizontal="left" wrapText="1"/>
    </xf>
    <xf numFmtId="0" fontId="12" fillId="0" borderId="21" xfId="5" applyFont="1" applyBorder="1" applyAlignment="1">
      <alignment horizontal="left" wrapText="1"/>
    </xf>
    <xf numFmtId="0" fontId="3" fillId="0" borderId="61" xfId="5" applyFont="1" applyBorder="1" applyAlignment="1">
      <alignment horizontal="right"/>
    </xf>
    <xf numFmtId="44" fontId="3" fillId="6" borderId="61" xfId="5" applyNumberFormat="1" applyFont="1" applyFill="1" applyBorder="1" applyAlignment="1">
      <alignment horizontal="center"/>
    </xf>
    <xf numFmtId="0" fontId="3" fillId="0" borderId="0" xfId="5" applyFont="1" applyAlignment="1">
      <alignment horizontal="right"/>
    </xf>
    <xf numFmtId="44" fontId="3" fillId="6" borderId="0" xfId="5" applyNumberFormat="1" applyFont="1" applyFill="1" applyAlignment="1">
      <alignment horizontal="center"/>
    </xf>
    <xf numFmtId="0" fontId="12" fillId="5" borderId="58" xfId="5" applyFont="1" applyFill="1" applyBorder="1" applyAlignment="1">
      <alignment horizontal="left" vertical="center" wrapText="1"/>
    </xf>
    <xf numFmtId="0" fontId="12" fillId="5" borderId="62" xfId="5" applyFont="1" applyFill="1" applyBorder="1" applyAlignment="1">
      <alignment horizontal="left" vertical="center" wrapText="1"/>
    </xf>
    <xf numFmtId="0" fontId="12" fillId="5" borderId="59" xfId="5" applyFont="1" applyFill="1" applyBorder="1" applyAlignment="1">
      <alignment horizontal="left" vertical="center" wrapText="1"/>
    </xf>
    <xf numFmtId="0" fontId="3" fillId="5" borderId="40" xfId="5" applyFont="1" applyFill="1" applyBorder="1" applyAlignment="1">
      <alignment horizontal="center"/>
    </xf>
    <xf numFmtId="0" fontId="3" fillId="5" borderId="4" xfId="5" applyFont="1" applyFill="1" applyBorder="1" applyAlignment="1">
      <alignment horizontal="center"/>
    </xf>
    <xf numFmtId="0" fontId="3" fillId="5" borderId="53" xfId="5" applyFont="1" applyFill="1" applyBorder="1" applyAlignment="1">
      <alignment horizontal="center"/>
    </xf>
    <xf numFmtId="0" fontId="9" fillId="5" borderId="14" xfId="5" applyFont="1" applyFill="1" applyBorder="1" applyAlignment="1">
      <alignment horizontal="center"/>
    </xf>
    <xf numFmtId="0" fontId="9" fillId="5" borderId="5" xfId="5" applyFont="1" applyFill="1" applyBorder="1" applyAlignment="1">
      <alignment horizontal="center"/>
    </xf>
    <xf numFmtId="0" fontId="9" fillId="0" borderId="5" xfId="5" applyFont="1" applyBorder="1" applyAlignment="1">
      <alignment horizontal="center"/>
    </xf>
    <xf numFmtId="0" fontId="9" fillId="0" borderId="15" xfId="5" applyFont="1" applyBorder="1" applyAlignment="1">
      <alignment horizontal="center"/>
    </xf>
    <xf numFmtId="49" fontId="23" fillId="0" borderId="48" xfId="0" applyNumberFormat="1" applyFont="1" applyBorder="1" applyAlignment="1">
      <alignment horizontal="right"/>
    </xf>
    <xf numFmtId="49" fontId="23" fillId="0" borderId="1" xfId="0" applyNumberFormat="1" applyFont="1" applyBorder="1" applyAlignment="1">
      <alignment horizontal="right"/>
    </xf>
    <xf numFmtId="49" fontId="23" fillId="0" borderId="2" xfId="0" applyNumberFormat="1" applyFont="1" applyBorder="1" applyAlignment="1">
      <alignment horizontal="right"/>
    </xf>
    <xf numFmtId="49" fontId="23" fillId="0" borderId="47" xfId="0" applyNumberFormat="1" applyFont="1" applyBorder="1" applyAlignment="1">
      <alignment horizontal="right"/>
    </xf>
    <xf numFmtId="49" fontId="23" fillId="0" borderId="11" xfId="0" applyNumberFormat="1" applyFont="1" applyBorder="1" applyAlignment="1">
      <alignment horizontal="right"/>
    </xf>
    <xf numFmtId="49" fontId="23" fillId="0" borderId="7" xfId="0" applyNumberFormat="1" applyFont="1" applyBorder="1" applyAlignment="1">
      <alignment horizontal="right"/>
    </xf>
    <xf numFmtId="0" fontId="24" fillId="0" borderId="0" xfId="0" applyFont="1" applyAlignment="1">
      <alignment horizontal="center"/>
    </xf>
    <xf numFmtId="0" fontId="15" fillId="0" borderId="19" xfId="0" applyFont="1" applyBorder="1" applyAlignment="1">
      <alignment horizontal="right"/>
    </xf>
    <xf numFmtId="0" fontId="15" fillId="0" borderId="20" xfId="0" applyFont="1" applyBorder="1" applyAlignment="1">
      <alignment horizontal="right"/>
    </xf>
    <xf numFmtId="0" fontId="15" fillId="0" borderId="42" xfId="0" applyFont="1" applyBorder="1" applyAlignment="1">
      <alignment horizontal="right"/>
    </xf>
    <xf numFmtId="0" fontId="15" fillId="2" borderId="55" xfId="0" applyFont="1" applyFill="1" applyBorder="1" applyAlignment="1">
      <alignment horizontal="center"/>
    </xf>
    <xf numFmtId="0" fontId="15" fillId="2" borderId="43" xfId="0" applyFont="1" applyFill="1" applyBorder="1" applyAlignment="1">
      <alignment horizontal="center"/>
    </xf>
    <xf numFmtId="0" fontId="15" fillId="2" borderId="41" xfId="0" applyFont="1" applyFill="1" applyBorder="1" applyAlignment="1">
      <alignment horizontal="center"/>
    </xf>
    <xf numFmtId="49" fontId="8" fillId="0" borderId="19" xfId="0" applyNumberFormat="1" applyFont="1" applyBorder="1" applyAlignment="1">
      <alignment horizontal="right"/>
    </xf>
    <xf numFmtId="49" fontId="8" fillId="0" borderId="20" xfId="0" applyNumberFormat="1" applyFont="1" applyBorder="1" applyAlignment="1">
      <alignment horizontal="right"/>
    </xf>
    <xf numFmtId="49" fontId="8" fillId="0" borderId="42" xfId="0" applyNumberFormat="1" applyFont="1" applyBorder="1" applyAlignment="1">
      <alignment horizontal="right"/>
    </xf>
    <xf numFmtId="0" fontId="15" fillId="2" borderId="19" xfId="0" applyFont="1" applyFill="1" applyBorder="1" applyAlignment="1">
      <alignment horizontal="center"/>
    </xf>
    <xf numFmtId="0" fontId="15" fillId="2" borderId="20" xfId="0" applyFont="1" applyFill="1" applyBorder="1" applyAlignment="1">
      <alignment horizontal="center"/>
    </xf>
    <xf numFmtId="0" fontId="15" fillId="2" borderId="21" xfId="0" applyFont="1" applyFill="1" applyBorder="1" applyAlignment="1">
      <alignment horizontal="center"/>
    </xf>
    <xf numFmtId="0" fontId="22" fillId="0" borderId="0" xfId="0" applyFont="1" applyAlignment="1">
      <alignment horizontal="left"/>
    </xf>
    <xf numFmtId="0" fontId="15" fillId="6" borderId="12" xfId="0" applyFont="1" applyFill="1" applyBorder="1" applyAlignment="1">
      <alignment horizontal="left" vertical="center" wrapText="1"/>
    </xf>
    <xf numFmtId="0" fontId="15" fillId="6" borderId="13" xfId="0" applyFont="1" applyFill="1" applyBorder="1" applyAlignment="1">
      <alignment horizontal="left" vertical="center" wrapText="1"/>
    </xf>
    <xf numFmtId="14" fontId="3" fillId="6" borderId="13" xfId="5" applyNumberFormat="1" applyFont="1" applyFill="1" applyBorder="1" applyAlignment="1">
      <alignment horizontal="left"/>
    </xf>
    <xf numFmtId="14" fontId="3" fillId="6" borderId="8" xfId="5" applyNumberFormat="1" applyFont="1" applyFill="1" applyBorder="1" applyAlignment="1">
      <alignment horizontal="left"/>
    </xf>
    <xf numFmtId="0" fontId="3" fillId="6" borderId="0" xfId="5" applyFont="1" applyFill="1" applyAlignment="1">
      <alignment horizontal="left"/>
    </xf>
    <xf numFmtId="0" fontId="3" fillId="6" borderId="18" xfId="5" applyFont="1" applyFill="1" applyBorder="1" applyAlignment="1">
      <alignment horizontal="left"/>
    </xf>
    <xf numFmtId="44" fontId="12" fillId="4" borderId="22" xfId="2" applyFont="1" applyFill="1" applyBorder="1" applyAlignment="1">
      <alignment horizontal="center" vertical="center"/>
    </xf>
    <xf numFmtId="44" fontId="12" fillId="4" borderId="23" xfId="2" applyFont="1" applyFill="1" applyBorder="1" applyAlignment="1">
      <alignment horizontal="center" vertical="center"/>
    </xf>
    <xf numFmtId="44" fontId="12" fillId="4" borderId="16" xfId="2" applyFont="1" applyFill="1" applyBorder="1" applyAlignment="1">
      <alignment horizontal="center" vertical="center"/>
    </xf>
    <xf numFmtId="0" fontId="3" fillId="6" borderId="5" xfId="5" applyFont="1" applyFill="1" applyBorder="1" applyAlignment="1">
      <alignment horizontal="left"/>
    </xf>
    <xf numFmtId="0" fontId="3" fillId="6" borderId="15" xfId="5" applyFont="1" applyFill="1" applyBorder="1" applyAlignment="1">
      <alignment horizontal="left"/>
    </xf>
    <xf numFmtId="0" fontId="15" fillId="6" borderId="17"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14"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4" fillId="2" borderId="19" xfId="4" applyFont="1" applyFill="1" applyBorder="1" applyAlignment="1">
      <alignment horizontal="center" vertical="center"/>
    </xf>
    <xf numFmtId="0" fontId="14" fillId="2" borderId="20" xfId="4" applyFont="1" applyFill="1" applyBorder="1" applyAlignment="1">
      <alignment horizontal="center" vertical="center"/>
    </xf>
    <xf numFmtId="0" fontId="14" fillId="2" borderId="21" xfId="4" applyFont="1" applyFill="1" applyBorder="1" applyAlignment="1">
      <alignment horizontal="center"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4" xfId="0" applyFont="1" applyFill="1" applyBorder="1" applyAlignment="1">
      <alignment horizontal="left" vertical="center"/>
    </xf>
    <xf numFmtId="0" fontId="15" fillId="6" borderId="5" xfId="0" applyFont="1" applyFill="1" applyBorder="1" applyAlignment="1">
      <alignment horizontal="left" vertical="center"/>
    </xf>
    <xf numFmtId="0" fontId="24" fillId="0" borderId="0" xfId="0" applyFont="1" applyAlignment="1">
      <alignment horizontal="center" vertical="center"/>
    </xf>
    <xf numFmtId="0" fontId="15" fillId="0" borderId="0" xfId="0" applyFont="1" applyAlignment="1">
      <alignment horizontal="center" vertical="center"/>
    </xf>
    <xf numFmtId="0" fontId="15" fillId="2" borderId="43" xfId="0" applyFont="1" applyFill="1" applyBorder="1" applyAlignment="1">
      <alignment horizontal="center" wrapText="1"/>
    </xf>
    <xf numFmtId="0" fontId="15" fillId="2" borderId="16" xfId="0" applyFont="1" applyFill="1" applyBorder="1" applyAlignment="1">
      <alignment horizontal="center" wrapText="1"/>
    </xf>
    <xf numFmtId="0" fontId="15" fillId="2" borderId="41" xfId="0" applyFont="1" applyFill="1" applyBorder="1" applyAlignment="1">
      <alignment horizontal="center" wrapText="1"/>
    </xf>
    <xf numFmtId="0" fontId="15" fillId="2" borderId="39" xfId="0" applyFont="1" applyFill="1" applyBorder="1" applyAlignment="1">
      <alignment horizontal="center" wrapText="1"/>
    </xf>
    <xf numFmtId="0" fontId="15" fillId="2" borderId="17" xfId="0" applyFont="1" applyFill="1" applyBorder="1" applyAlignment="1">
      <alignment horizontal="center" wrapText="1"/>
    </xf>
    <xf numFmtId="0" fontId="15" fillId="2" borderId="40" xfId="0" applyFont="1" applyFill="1" applyBorder="1" applyAlignment="1">
      <alignment horizontal="center" wrapText="1"/>
    </xf>
    <xf numFmtId="0" fontId="15" fillId="2" borderId="16" xfId="4" applyFont="1" applyFill="1" applyBorder="1" applyAlignment="1">
      <alignment horizontal="center" vertical="center"/>
    </xf>
    <xf numFmtId="0" fontId="17" fillId="5" borderId="48" xfId="0" applyFont="1" applyFill="1" applyBorder="1" applyAlignment="1">
      <alignment horizontal="left" wrapText="1"/>
    </xf>
    <xf numFmtId="0" fontId="17" fillId="5" borderId="2" xfId="0" applyFont="1" applyFill="1" applyBorder="1" applyAlignment="1">
      <alignment horizontal="left" wrapText="1"/>
    </xf>
    <xf numFmtId="0" fontId="15" fillId="6" borderId="12" xfId="0" applyFont="1" applyFill="1" applyBorder="1" applyAlignment="1">
      <alignment horizontal="left" wrapText="1"/>
    </xf>
    <xf numFmtId="0" fontId="15" fillId="6" borderId="13" xfId="0" applyFont="1" applyFill="1" applyBorder="1" applyAlignment="1">
      <alignment horizontal="left" wrapText="1"/>
    </xf>
    <xf numFmtId="0" fontId="15" fillId="0" borderId="24" xfId="0" applyFont="1" applyBorder="1" applyAlignment="1">
      <alignment horizontal="right"/>
    </xf>
    <xf numFmtId="0" fontId="15" fillId="0" borderId="25" xfId="0" applyFont="1" applyBorder="1" applyAlignment="1">
      <alignment horizontal="right"/>
    </xf>
    <xf numFmtId="0" fontId="15" fillId="2" borderId="58" xfId="0" applyFont="1" applyFill="1" applyBorder="1" applyAlignment="1">
      <alignment horizontal="center" wrapText="1"/>
    </xf>
    <xf numFmtId="0" fontId="15" fillId="2" borderId="44" xfId="0" applyFont="1" applyFill="1" applyBorder="1" applyAlignment="1">
      <alignment horizontal="center" wrapText="1"/>
    </xf>
    <xf numFmtId="0" fontId="15" fillId="0" borderId="29" xfId="0" applyFont="1" applyBorder="1" applyAlignment="1">
      <alignment horizontal="right"/>
    </xf>
    <xf numFmtId="0" fontId="15" fillId="0" borderId="30" xfId="0" applyFont="1" applyBorder="1" applyAlignment="1">
      <alignment horizontal="right"/>
    </xf>
    <xf numFmtId="0" fontId="17" fillId="5" borderId="47" xfId="0" applyFont="1" applyFill="1" applyBorder="1" applyAlignment="1">
      <alignment horizontal="left" wrapText="1"/>
    </xf>
    <xf numFmtId="0" fontId="17" fillId="5" borderId="7" xfId="0" applyFont="1" applyFill="1" applyBorder="1" applyAlignment="1">
      <alignment horizontal="left" wrapText="1"/>
    </xf>
    <xf numFmtId="0" fontId="8" fillId="2" borderId="56" xfId="0" applyFont="1" applyFill="1" applyBorder="1" applyAlignment="1">
      <alignment horizontal="left"/>
    </xf>
    <xf numFmtId="0" fontId="8" fillId="2" borderId="34" xfId="0" applyFont="1" applyFill="1" applyBorder="1" applyAlignment="1">
      <alignment horizontal="left"/>
    </xf>
    <xf numFmtId="0" fontId="8" fillId="2" borderId="49" xfId="0" applyFont="1" applyFill="1" applyBorder="1" applyAlignment="1">
      <alignment horizontal="left"/>
    </xf>
    <xf numFmtId="0" fontId="8" fillId="2" borderId="19" xfId="0" applyFont="1" applyFill="1" applyBorder="1" applyAlignment="1">
      <alignment horizontal="center"/>
    </xf>
    <xf numFmtId="0" fontId="8" fillId="2" borderId="20" xfId="0" applyFont="1" applyFill="1" applyBorder="1" applyAlignment="1">
      <alignment horizontal="center"/>
    </xf>
    <xf numFmtId="0" fontId="8" fillId="2" borderId="21" xfId="0" applyFont="1" applyFill="1" applyBorder="1" applyAlignment="1">
      <alignment horizontal="center"/>
    </xf>
    <xf numFmtId="0" fontId="17" fillId="6" borderId="27" xfId="0" applyFont="1" applyFill="1" applyBorder="1" applyAlignment="1">
      <alignment horizontal="center"/>
    </xf>
    <xf numFmtId="0" fontId="17" fillId="6" borderId="6" xfId="0" applyFont="1" applyFill="1" applyBorder="1" applyAlignment="1">
      <alignment horizontal="center"/>
    </xf>
    <xf numFmtId="0" fontId="17" fillId="6" borderId="29" xfId="0" applyFont="1" applyFill="1" applyBorder="1" applyAlignment="1">
      <alignment horizontal="center"/>
    </xf>
    <xf numFmtId="0" fontId="17" fillId="6" borderId="30" xfId="0" applyFont="1" applyFill="1" applyBorder="1" applyAlignment="1">
      <alignment horizontal="center"/>
    </xf>
    <xf numFmtId="0" fontId="15" fillId="2" borderId="24" xfId="0" applyFont="1" applyFill="1" applyBorder="1" applyAlignment="1">
      <alignment horizontal="center"/>
    </xf>
    <xf numFmtId="0" fontId="15" fillId="2" borderId="25" xfId="0" applyFont="1" applyFill="1" applyBorder="1" applyAlignment="1">
      <alignment horizontal="center"/>
    </xf>
    <xf numFmtId="0" fontId="15" fillId="2" borderId="26" xfId="0" applyFont="1" applyFill="1" applyBorder="1" applyAlignment="1">
      <alignment horizontal="center"/>
    </xf>
    <xf numFmtId="0" fontId="8" fillId="2" borderId="19" xfId="0" applyFont="1" applyFill="1" applyBorder="1" applyAlignment="1">
      <alignment horizontal="center" wrapText="1"/>
    </xf>
    <xf numFmtId="0" fontId="8" fillId="2" borderId="20" xfId="0" applyFont="1" applyFill="1" applyBorder="1" applyAlignment="1">
      <alignment horizontal="center" wrapText="1"/>
    </xf>
    <xf numFmtId="0" fontId="8" fillId="2" borderId="21" xfId="0" applyFont="1" applyFill="1" applyBorder="1" applyAlignment="1">
      <alignment horizontal="center" wrapText="1"/>
    </xf>
    <xf numFmtId="0" fontId="15" fillId="2" borderId="19" xfId="0" applyFont="1" applyFill="1" applyBorder="1" applyAlignment="1">
      <alignment horizontal="center" wrapText="1"/>
    </xf>
    <xf numFmtId="0" fontId="15" fillId="2" borderId="20" xfId="0" applyFont="1" applyFill="1" applyBorder="1" applyAlignment="1">
      <alignment horizontal="center" wrapText="1"/>
    </xf>
    <xf numFmtId="0" fontId="15" fillId="2" borderId="21" xfId="0" applyFont="1" applyFill="1" applyBorder="1" applyAlignment="1">
      <alignment horizontal="center" wrapText="1"/>
    </xf>
    <xf numFmtId="0" fontId="8" fillId="2" borderId="24" xfId="0" applyFont="1" applyFill="1" applyBorder="1" applyAlignment="1">
      <alignment horizontal="center" wrapText="1"/>
    </xf>
    <xf numFmtId="0" fontId="8" fillId="2" borderId="25" xfId="0" applyFont="1" applyFill="1" applyBorder="1" applyAlignment="1">
      <alignment horizontal="center" wrapText="1"/>
    </xf>
    <xf numFmtId="0" fontId="24" fillId="0" borderId="0" xfId="0" applyFont="1" applyAlignment="1">
      <alignment horizontal="center" vertical="center" wrapText="1"/>
    </xf>
    <xf numFmtId="0" fontId="19" fillId="0" borderId="19" xfId="0" applyFont="1" applyBorder="1" applyAlignment="1">
      <alignment horizontal="center" wrapText="1"/>
    </xf>
    <xf numFmtId="0" fontId="19" fillId="0" borderId="20" xfId="0" applyFont="1" applyBorder="1" applyAlignment="1">
      <alignment horizontal="center" wrapText="1"/>
    </xf>
    <xf numFmtId="0" fontId="3" fillId="6" borderId="13" xfId="5" applyFont="1" applyFill="1" applyBorder="1" applyAlignment="1">
      <alignment horizontal="left"/>
    </xf>
    <xf numFmtId="0" fontId="3" fillId="6" borderId="8" xfId="5" applyFont="1" applyFill="1" applyBorder="1" applyAlignment="1">
      <alignment horizontal="left"/>
    </xf>
    <xf numFmtId="0" fontId="15" fillId="2" borderId="44" xfId="0" applyFont="1" applyFill="1" applyBorder="1" applyAlignment="1">
      <alignment horizontal="center"/>
    </xf>
    <xf numFmtId="0" fontId="15" fillId="2" borderId="45" xfId="0" applyFont="1" applyFill="1" applyBorder="1" applyAlignment="1">
      <alignment horizontal="center"/>
    </xf>
    <xf numFmtId="0" fontId="15" fillId="2" borderId="59" xfId="0" applyFont="1" applyFill="1" applyBorder="1" applyAlignment="1">
      <alignment horizontal="center"/>
    </xf>
    <xf numFmtId="0" fontId="8" fillId="2" borderId="56" xfId="0" applyFont="1" applyFill="1" applyBorder="1" applyAlignment="1">
      <alignment horizontal="left" wrapText="1"/>
    </xf>
    <xf numFmtId="0" fontId="8" fillId="2" borderId="34" xfId="0" applyFont="1" applyFill="1" applyBorder="1" applyAlignment="1">
      <alignment horizontal="left" wrapText="1"/>
    </xf>
    <xf numFmtId="0" fontId="8" fillId="2" borderId="49" xfId="0" applyFont="1" applyFill="1" applyBorder="1" applyAlignment="1">
      <alignment horizontal="left" wrapText="1"/>
    </xf>
    <xf numFmtId="0" fontId="15" fillId="2" borderId="56" xfId="0" applyFont="1" applyFill="1" applyBorder="1" applyAlignment="1">
      <alignment horizontal="left" wrapText="1"/>
    </xf>
    <xf numFmtId="0" fontId="15" fillId="2" borderId="34" xfId="0" applyFont="1" applyFill="1" applyBorder="1" applyAlignment="1">
      <alignment horizontal="left" wrapText="1"/>
    </xf>
    <xf numFmtId="0" fontId="15" fillId="2" borderId="49" xfId="0" applyFont="1" applyFill="1" applyBorder="1" applyAlignment="1">
      <alignment horizontal="left" wrapText="1"/>
    </xf>
    <xf numFmtId="0" fontId="2" fillId="5" borderId="13" xfId="5" applyFont="1" applyFill="1" applyBorder="1" applyAlignment="1">
      <alignment horizontal="left" vertical="top" wrapText="1"/>
    </xf>
    <xf numFmtId="0" fontId="19" fillId="10" borderId="0" xfId="0" applyFont="1" applyFill="1" applyAlignment="1">
      <alignment horizontal="left" wrapText="1" indent="1"/>
    </xf>
    <xf numFmtId="0" fontId="1" fillId="0" borderId="0" xfId="7" applyAlignment="1">
      <alignment horizontal="left"/>
    </xf>
    <xf numFmtId="0" fontId="26" fillId="0" borderId="0" xfId="0" applyFont="1"/>
    <xf numFmtId="0" fontId="14" fillId="2" borderId="19" xfId="4" applyFont="1" applyFill="1" applyBorder="1" applyAlignment="1">
      <alignment horizontal="center" vertical="center" wrapText="1"/>
    </xf>
    <xf numFmtId="0" fontId="14" fillId="2" borderId="20" xfId="4" applyFont="1" applyFill="1" applyBorder="1" applyAlignment="1">
      <alignment horizontal="center" vertical="center" wrapText="1"/>
    </xf>
    <xf numFmtId="0" fontId="14" fillId="2" borderId="21" xfId="4" applyFont="1" applyFill="1" applyBorder="1" applyAlignment="1">
      <alignment horizontal="center" vertical="center" wrapText="1"/>
    </xf>
    <xf numFmtId="0" fontId="15" fillId="2" borderId="25" xfId="0" applyFont="1" applyFill="1" applyBorder="1" applyAlignment="1">
      <alignment horizontal="center" wrapText="1"/>
    </xf>
    <xf numFmtId="0" fontId="15" fillId="2" borderId="26" xfId="0" applyFont="1" applyFill="1" applyBorder="1" applyAlignment="1">
      <alignment horizontal="center" wrapText="1"/>
    </xf>
    <xf numFmtId="0" fontId="17" fillId="5" borderId="6" xfId="0" quotePrefix="1" applyFont="1" applyFill="1" applyBorder="1" applyAlignment="1">
      <alignment horizontal="left" wrapText="1"/>
    </xf>
    <xf numFmtId="44" fontId="17" fillId="5" borderId="16" xfId="2" applyFont="1" applyFill="1" applyBorder="1" applyAlignment="1">
      <alignment horizontal="center"/>
    </xf>
    <xf numFmtId="44" fontId="17" fillId="6" borderId="39" xfId="2" applyFont="1" applyFill="1" applyBorder="1" applyAlignment="1">
      <alignment horizontal="center"/>
    </xf>
    <xf numFmtId="0" fontId="17" fillId="5" borderId="16" xfId="0" quotePrefix="1" applyFont="1" applyFill="1" applyBorder="1" applyAlignment="1">
      <alignment horizontal="left" wrapText="1"/>
    </xf>
    <xf numFmtId="0" fontId="17" fillId="5" borderId="32" xfId="0" applyFont="1" applyFill="1" applyBorder="1" applyAlignment="1">
      <alignment wrapText="1"/>
    </xf>
    <xf numFmtId="0" fontId="17" fillId="5" borderId="22" xfId="0" quotePrefix="1" applyFont="1" applyFill="1" applyBorder="1" applyAlignment="1">
      <alignment horizontal="left" wrapText="1"/>
    </xf>
    <xf numFmtId="44" fontId="15" fillId="6" borderId="42" xfId="2" applyFont="1" applyFill="1" applyBorder="1"/>
    <xf numFmtId="44" fontId="15" fillId="6" borderId="21" xfId="2" applyFont="1" applyFill="1" applyBorder="1"/>
    <xf numFmtId="0" fontId="15" fillId="2" borderId="38" xfId="0" applyFont="1" applyFill="1" applyBorder="1" applyAlignment="1">
      <alignment wrapText="1"/>
    </xf>
    <xf numFmtId="49" fontId="12" fillId="5" borderId="27" xfId="0" applyNumberFormat="1" applyFont="1" applyFill="1" applyBorder="1"/>
    <xf numFmtId="44" fontId="17" fillId="6" borderId="6" xfId="2" applyFont="1" applyFill="1" applyBorder="1" applyAlignment="1">
      <alignment horizontal="center"/>
    </xf>
    <xf numFmtId="0" fontId="17" fillId="0" borderId="28" xfId="0" applyFont="1" applyBorder="1"/>
    <xf numFmtId="0" fontId="17" fillId="5" borderId="27" xfId="0" applyFont="1" applyFill="1" applyBorder="1" applyAlignment="1">
      <alignment wrapText="1"/>
    </xf>
    <xf numFmtId="44" fontId="17" fillId="5" borderId="6" xfId="2" applyFont="1" applyFill="1" applyBorder="1" applyAlignment="1">
      <alignment horizontal="center" wrapText="1"/>
    </xf>
    <xf numFmtId="0" fontId="17" fillId="5" borderId="29" xfId="0" applyFont="1" applyFill="1" applyBorder="1" applyAlignment="1">
      <alignment wrapText="1"/>
    </xf>
    <xf numFmtId="0" fontId="17" fillId="5" borderId="30" xfId="0" applyFont="1" applyFill="1" applyBorder="1" applyAlignment="1">
      <alignment horizontal="center" wrapText="1"/>
    </xf>
    <xf numFmtId="166" fontId="17" fillId="5" borderId="30" xfId="2" applyNumberFormat="1" applyFont="1" applyFill="1" applyBorder="1" applyAlignment="1">
      <alignment horizontal="center" wrapText="1"/>
    </xf>
    <xf numFmtId="44" fontId="17" fillId="5" borderId="30" xfId="2" applyFont="1" applyFill="1" applyBorder="1" applyAlignment="1">
      <alignment horizontal="center" wrapText="1"/>
    </xf>
    <xf numFmtId="44" fontId="17" fillId="6" borderId="30" xfId="2" applyFont="1" applyFill="1" applyBorder="1" applyAlignment="1">
      <alignment horizontal="center"/>
    </xf>
    <xf numFmtId="0" fontId="17" fillId="5" borderId="30" xfId="0" applyFont="1" applyFill="1" applyBorder="1" applyAlignment="1">
      <alignment horizontal="left" wrapText="1"/>
    </xf>
    <xf numFmtId="0" fontId="17" fillId="0" borderId="31" xfId="0" applyFont="1" applyBorder="1"/>
    <xf numFmtId="0" fontId="15" fillId="0" borderId="58" xfId="0" applyFont="1" applyBorder="1" applyAlignment="1">
      <alignment horizontal="right"/>
    </xf>
    <xf numFmtId="0" fontId="15" fillId="0" borderId="44" xfId="0" applyFont="1" applyBorder="1" applyAlignment="1">
      <alignment horizontal="right"/>
    </xf>
    <xf numFmtId="44" fontId="15" fillId="6" borderId="25" xfId="0" applyNumberFormat="1" applyFont="1" applyFill="1" applyBorder="1"/>
    <xf numFmtId="0" fontId="15" fillId="0" borderId="36" xfId="0" applyFont="1" applyBorder="1" applyAlignment="1">
      <alignment horizontal="right" wrapText="1"/>
    </xf>
    <xf numFmtId="0" fontId="15" fillId="0" borderId="64" xfId="0" applyFont="1" applyBorder="1" applyAlignment="1">
      <alignment horizontal="right" wrapText="1"/>
    </xf>
    <xf numFmtId="44" fontId="15" fillId="6" borderId="30" xfId="0" applyNumberFormat="1" applyFont="1" applyFill="1" applyBorder="1"/>
  </cellXfs>
  <cellStyles count="8">
    <cellStyle name="Comma" xfId="1" builtinId="3"/>
    <cellStyle name="Currency" xfId="2" builtinId="4"/>
    <cellStyle name="Normal" xfId="0" builtinId="0"/>
    <cellStyle name="Normal 2" xfId="4" xr:uid="{00000000-0005-0000-0000-000003000000}"/>
    <cellStyle name="Normal 2 2" xfId="6" xr:uid="{44A8F81F-736D-4A26-82DB-24FA00B5DEDB}"/>
    <cellStyle name="Normal 3" xfId="5" xr:uid="{00000000-0005-0000-0000-000004000000}"/>
    <cellStyle name="Normal 3 2" xfId="7" xr:uid="{E1035390-2061-4B71-AF73-87B7D27F1835}"/>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47438-2112-4911-870A-6794DBCF5BA6}">
  <sheetPr>
    <tabColor theme="4"/>
  </sheetPr>
  <dimension ref="A1:B8"/>
  <sheetViews>
    <sheetView zoomScale="82" zoomScaleNormal="82" workbookViewId="0">
      <selection activeCell="B12" sqref="B12"/>
    </sheetView>
    <sheetView workbookViewId="1">
      <selection activeCell="B15" sqref="B15"/>
    </sheetView>
  </sheetViews>
  <sheetFormatPr defaultColWidth="8.88671875" defaultRowHeight="15.75" x14ac:dyDescent="0.25"/>
  <cols>
    <col min="1" max="1" width="8.88671875" style="7"/>
    <col min="2" max="2" width="77.88671875" style="7" customWidth="1"/>
    <col min="3" max="16384" width="8.88671875" style="7"/>
  </cols>
  <sheetData>
    <row r="1" spans="1:2" x14ac:dyDescent="0.25">
      <c r="A1" s="7" t="s">
        <v>0</v>
      </c>
    </row>
    <row r="2" spans="1:2" x14ac:dyDescent="0.25">
      <c r="B2" s="99" t="s">
        <v>1</v>
      </c>
    </row>
    <row r="3" spans="1:2" x14ac:dyDescent="0.25">
      <c r="B3" s="98" t="s">
        <v>2</v>
      </c>
    </row>
    <row r="4" spans="1:2" x14ac:dyDescent="0.25">
      <c r="B4" s="7" t="s">
        <v>3</v>
      </c>
    </row>
    <row r="5" spans="1:2" x14ac:dyDescent="0.25">
      <c r="B5" s="7" t="s">
        <v>4</v>
      </c>
    </row>
    <row r="6" spans="1:2" x14ac:dyDescent="0.25">
      <c r="B6" s="217" t="s">
        <v>5</v>
      </c>
    </row>
    <row r="7" spans="1:2" x14ac:dyDescent="0.25">
      <c r="B7" s="218" t="s">
        <v>6</v>
      </c>
    </row>
    <row r="8" spans="1:2" ht="31.5" x14ac:dyDescent="0.25">
      <c r="B8" s="434" t="s">
        <v>200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F302-B4D8-4F3F-A704-3F09B92CFE2A}">
  <sheetPr>
    <tabColor theme="6"/>
  </sheetPr>
  <dimension ref="A1:I23"/>
  <sheetViews>
    <sheetView view="pageLayout" zoomScale="91" zoomScaleNormal="100" zoomScaleSheetLayoutView="96" zoomScalePageLayoutView="91" workbookViewId="0">
      <selection activeCell="E18" sqref="E18"/>
    </sheetView>
    <sheetView workbookViewId="1">
      <selection sqref="A1:D1"/>
    </sheetView>
  </sheetViews>
  <sheetFormatPr defaultColWidth="8.6640625" defaultRowHeight="15.75" x14ac:dyDescent="0.25"/>
  <cols>
    <col min="1" max="1" width="9.33203125" style="7" customWidth="1"/>
    <col min="2" max="2" width="24.44140625" style="7" customWidth="1"/>
    <col min="3" max="3" width="18.6640625" style="7" customWidth="1"/>
    <col min="4" max="4" width="13.5546875" style="7" customWidth="1"/>
    <col min="5" max="5" width="7.44140625" style="7" customWidth="1"/>
    <col min="6" max="6" width="6" style="7" customWidth="1"/>
    <col min="7" max="7" width="11.21875" style="7" customWidth="1"/>
    <col min="8" max="8" width="10.33203125" style="7" customWidth="1"/>
    <col min="9" max="9" width="10.21875" style="7" customWidth="1"/>
    <col min="10" max="16384" width="8.6640625" style="7"/>
  </cols>
  <sheetData>
    <row r="1" spans="1:9" ht="21.95" customHeight="1" x14ac:dyDescent="0.25">
      <c r="A1" s="355" t="str">
        <f>'B-Invoice'!B2</f>
        <v>Name of project sponsor</v>
      </c>
      <c r="B1" s="356"/>
      <c r="C1" s="356"/>
      <c r="D1" s="356"/>
      <c r="E1" s="6"/>
      <c r="F1" s="6" t="s">
        <v>51</v>
      </c>
      <c r="G1" s="6"/>
      <c r="H1" s="357" t="str">
        <f>'B-Invoice'!L5</f>
        <v>MM/DD/YYYY</v>
      </c>
      <c r="I1" s="358"/>
    </row>
    <row r="2" spans="1:9" ht="21.95" customHeight="1" x14ac:dyDescent="0.25">
      <c r="A2" s="373" t="str">
        <f>'B-Invoice'!E17</f>
        <v>Magnificent Walkways</v>
      </c>
      <c r="B2" s="374"/>
      <c r="C2" s="374"/>
      <c r="D2" s="374"/>
      <c r="E2" s="13"/>
      <c r="F2" s="10" t="s">
        <v>52</v>
      </c>
      <c r="G2" s="10"/>
      <c r="H2" s="359" t="str">
        <f>'B-Invoice'!J19</f>
        <v>MM/DD/YYYY -MM/DD/YYYY</v>
      </c>
      <c r="I2" s="360"/>
    </row>
    <row r="3" spans="1:9" ht="21.95" customHeight="1" thickBot="1" x14ac:dyDescent="0.3">
      <c r="A3" s="375"/>
      <c r="B3" s="376"/>
      <c r="C3" s="376"/>
      <c r="D3" s="376"/>
      <c r="E3" s="14"/>
      <c r="F3" s="8" t="s">
        <v>8</v>
      </c>
      <c r="G3" s="8"/>
      <c r="H3" s="364" t="str">
        <f>'B-Invoice'!L3</f>
        <v xml:space="preserve">xxxxxxxxx	</v>
      </c>
      <c r="I3" s="365"/>
    </row>
    <row r="4" spans="1:9" ht="7.35" customHeight="1" x14ac:dyDescent="0.25">
      <c r="A4" s="13"/>
      <c r="B4" s="13"/>
      <c r="C4" s="13"/>
      <c r="D4" s="11"/>
      <c r="E4" s="10"/>
      <c r="F4" s="245"/>
    </row>
    <row r="5" spans="1:9" ht="21.95" customHeight="1" x14ac:dyDescent="0.25">
      <c r="A5" s="377" t="s">
        <v>181</v>
      </c>
      <c r="B5" s="378"/>
      <c r="C5" s="378"/>
      <c r="D5" s="378"/>
      <c r="E5" s="378"/>
      <c r="F5" s="378"/>
      <c r="G5" s="378"/>
      <c r="H5" s="378"/>
      <c r="I5" s="378"/>
    </row>
    <row r="6" spans="1:9" ht="7.35" customHeight="1" thickBot="1" x14ac:dyDescent="0.3">
      <c r="A6" s="13"/>
      <c r="B6" s="13"/>
      <c r="C6" s="13"/>
      <c r="D6" s="11"/>
      <c r="E6" s="10"/>
      <c r="F6" s="245"/>
    </row>
    <row r="7" spans="1:9" s="12" customFormat="1" ht="16.5" thickBot="1" x14ac:dyDescent="0.3">
      <c r="A7" s="370" t="s">
        <v>114</v>
      </c>
      <c r="B7" s="371"/>
      <c r="C7" s="371"/>
      <c r="D7" s="371"/>
      <c r="E7" s="371"/>
      <c r="F7" s="371"/>
      <c r="G7" s="371"/>
      <c r="H7" s="371"/>
      <c r="I7" s="372"/>
    </row>
    <row r="8" spans="1:9" s="15" customFormat="1" ht="30" customHeight="1" x14ac:dyDescent="0.25">
      <c r="A8" s="25" t="s">
        <v>84</v>
      </c>
      <c r="B8" s="24" t="s">
        <v>115</v>
      </c>
      <c r="C8" s="221" t="s">
        <v>116</v>
      </c>
      <c r="D8" s="221" t="s">
        <v>117</v>
      </c>
      <c r="E8" s="221" t="s">
        <v>118</v>
      </c>
      <c r="F8" s="221" t="s">
        <v>119</v>
      </c>
      <c r="G8" s="221" t="s">
        <v>120</v>
      </c>
      <c r="H8" s="221" t="s">
        <v>121</v>
      </c>
      <c r="I8" s="222" t="s">
        <v>57</v>
      </c>
    </row>
    <row r="9" spans="1:9" x14ac:dyDescent="0.25">
      <c r="A9" s="43" t="s">
        <v>91</v>
      </c>
      <c r="B9" s="224" t="s">
        <v>122</v>
      </c>
      <c r="C9" s="44" t="s">
        <v>123</v>
      </c>
      <c r="D9" s="45" t="s">
        <v>124</v>
      </c>
      <c r="E9" s="23">
        <v>50</v>
      </c>
      <c r="F9" s="46">
        <v>120</v>
      </c>
      <c r="G9" s="40">
        <f>F9*E9</f>
        <v>6000</v>
      </c>
      <c r="H9" s="231">
        <v>3000</v>
      </c>
      <c r="I9" s="42">
        <f>G9-H9</f>
        <v>3000</v>
      </c>
    </row>
    <row r="10" spans="1:9" x14ac:dyDescent="0.25">
      <c r="A10" s="43" t="s">
        <v>89</v>
      </c>
      <c r="B10" s="224" t="s">
        <v>125</v>
      </c>
      <c r="C10" s="44" t="s">
        <v>126</v>
      </c>
      <c r="D10" s="44" t="s">
        <v>127</v>
      </c>
      <c r="E10" s="47">
        <v>75</v>
      </c>
      <c r="F10" s="46">
        <v>50</v>
      </c>
      <c r="G10" s="40">
        <f t="shared" ref="G10:G18" si="0">F10*E10</f>
        <v>3750</v>
      </c>
      <c r="H10" s="231">
        <v>1875</v>
      </c>
      <c r="I10" s="42">
        <f t="shared" ref="I10:I18" si="1">G10-H10</f>
        <v>1875</v>
      </c>
    </row>
    <row r="11" spans="1:9" x14ac:dyDescent="0.25">
      <c r="A11" s="43"/>
      <c r="B11" s="224"/>
      <c r="C11" s="44"/>
      <c r="D11" s="44"/>
      <c r="E11" s="47"/>
      <c r="F11" s="46"/>
      <c r="G11" s="40">
        <f t="shared" si="0"/>
        <v>0</v>
      </c>
      <c r="H11" s="231">
        <v>0</v>
      </c>
      <c r="I11" s="42">
        <f t="shared" si="1"/>
        <v>0</v>
      </c>
    </row>
    <row r="12" spans="1:9" ht="15.75" customHeight="1" x14ac:dyDescent="0.25">
      <c r="A12" s="43"/>
      <c r="B12" s="224"/>
      <c r="C12" s="44"/>
      <c r="D12" s="44"/>
      <c r="E12" s="47"/>
      <c r="F12" s="46"/>
      <c r="G12" s="40">
        <f t="shared" si="0"/>
        <v>0</v>
      </c>
      <c r="H12" s="231">
        <v>0</v>
      </c>
      <c r="I12" s="42">
        <f t="shared" si="1"/>
        <v>0</v>
      </c>
    </row>
    <row r="13" spans="1:9" x14ac:dyDescent="0.25">
      <c r="A13" s="43"/>
      <c r="B13" s="48"/>
      <c r="C13" s="44"/>
      <c r="D13" s="44"/>
      <c r="E13" s="47"/>
      <c r="F13" s="46"/>
      <c r="G13" s="40">
        <f t="shared" si="0"/>
        <v>0</v>
      </c>
      <c r="H13" s="231">
        <v>0</v>
      </c>
      <c r="I13" s="42">
        <f t="shared" si="1"/>
        <v>0</v>
      </c>
    </row>
    <row r="14" spans="1:9" x14ac:dyDescent="0.25">
      <c r="A14" s="43"/>
      <c r="B14" s="224"/>
      <c r="C14" s="44"/>
      <c r="D14" s="44"/>
      <c r="E14" s="47"/>
      <c r="F14" s="46"/>
      <c r="G14" s="40">
        <f t="shared" si="0"/>
        <v>0</v>
      </c>
      <c r="H14" s="231">
        <v>0</v>
      </c>
      <c r="I14" s="42">
        <f t="shared" si="1"/>
        <v>0</v>
      </c>
    </row>
    <row r="15" spans="1:9" x14ac:dyDescent="0.25">
      <c r="A15" s="43"/>
      <c r="B15" s="224"/>
      <c r="C15" s="44"/>
      <c r="D15" s="44"/>
      <c r="E15" s="47"/>
      <c r="F15" s="46"/>
      <c r="G15" s="40">
        <f t="shared" si="0"/>
        <v>0</v>
      </c>
      <c r="H15" s="231">
        <v>0</v>
      </c>
      <c r="I15" s="42">
        <f t="shared" si="1"/>
        <v>0</v>
      </c>
    </row>
    <row r="16" spans="1:9" x14ac:dyDescent="0.25">
      <c r="A16" s="43"/>
      <c r="B16" s="224"/>
      <c r="C16" s="44"/>
      <c r="D16" s="44"/>
      <c r="E16" s="47"/>
      <c r="F16" s="46"/>
      <c r="G16" s="40">
        <f t="shared" si="0"/>
        <v>0</v>
      </c>
      <c r="H16" s="231">
        <v>0</v>
      </c>
      <c r="I16" s="42">
        <f t="shared" si="1"/>
        <v>0</v>
      </c>
    </row>
    <row r="17" spans="1:9" x14ac:dyDescent="0.25">
      <c r="A17" s="43"/>
      <c r="B17" s="224"/>
      <c r="C17" s="44"/>
      <c r="D17" s="44"/>
      <c r="E17" s="47"/>
      <c r="F17" s="46"/>
      <c r="G17" s="40">
        <f t="shared" si="0"/>
        <v>0</v>
      </c>
      <c r="H17" s="231">
        <v>0</v>
      </c>
      <c r="I17" s="42">
        <f t="shared" si="1"/>
        <v>0</v>
      </c>
    </row>
    <row r="18" spans="1:9" ht="16.5" thickBot="1" x14ac:dyDescent="0.3">
      <c r="A18" s="128"/>
      <c r="B18" s="129"/>
      <c r="C18" s="130"/>
      <c r="D18" s="130"/>
      <c r="E18" s="131"/>
      <c r="F18" s="132"/>
      <c r="G18" s="133">
        <f t="shared" si="0"/>
        <v>0</v>
      </c>
      <c r="H18" s="231">
        <v>0</v>
      </c>
      <c r="I18" s="42">
        <f t="shared" si="1"/>
        <v>0</v>
      </c>
    </row>
    <row r="19" spans="1:9" s="11" customFormat="1" thickBot="1" x14ac:dyDescent="0.3">
      <c r="A19" s="342" t="s">
        <v>128</v>
      </c>
      <c r="B19" s="343"/>
      <c r="C19" s="343"/>
      <c r="D19" s="343"/>
      <c r="E19" s="344"/>
      <c r="F19" s="136">
        <f>SUBTOTAL(9,F9:F18)</f>
        <v>170</v>
      </c>
      <c r="G19" s="137">
        <f>SUM(G9:G18)</f>
        <v>9750</v>
      </c>
      <c r="H19" s="137">
        <f t="shared" ref="H19:I19" si="2">SUM(H9:H18)</f>
        <v>4875</v>
      </c>
      <c r="I19" s="138">
        <f t="shared" si="2"/>
        <v>4875</v>
      </c>
    </row>
    <row r="20" spans="1:9" x14ac:dyDescent="0.25">
      <c r="I20" s="9"/>
    </row>
    <row r="21" spans="1:9" x14ac:dyDescent="0.25">
      <c r="I21" s="9"/>
    </row>
    <row r="22" spans="1:9" x14ac:dyDescent="0.25">
      <c r="I22" s="9"/>
    </row>
    <row r="23" spans="1:9" x14ac:dyDescent="0.25">
      <c r="I23" s="9"/>
    </row>
  </sheetData>
  <mergeCells count="8">
    <mergeCell ref="A19:E19"/>
    <mergeCell ref="A1:D1"/>
    <mergeCell ref="H1:I1"/>
    <mergeCell ref="A2:D3"/>
    <mergeCell ref="H2:I2"/>
    <mergeCell ref="H3:I3"/>
    <mergeCell ref="A7:I7"/>
    <mergeCell ref="A5:I5"/>
  </mergeCells>
  <dataValidations disablePrompts="1" count="1">
    <dataValidation type="list" allowBlank="1" showInputMessage="1" showErrorMessage="1" prompt="Choose CON or CON MGMT" sqref="A9:A18" xr:uid="{744E2993-135C-45E1-A7F5-769CD6B67E22}">
      <formula1>"CON, CON MGMT"</formula1>
    </dataValidation>
  </dataValidations>
  <pageMargins left="0.25" right="0.25" top="0.75" bottom="0.75" header="0.3" footer="0.3"/>
  <pageSetup orientation="landscape" r:id="rId1"/>
  <headerFooter>
    <oddHeader>&amp;C&amp;"-,Bold"Safe Routes to BART</oddHeader>
    <oddFooter>&amp;L&amp;"-,Regular"&amp;10Reimbursement Calculation Workbook
Version B: SR2B funds a specified Project segment&amp;C&amp;"-,Regular"&amp;10Project Sponsor Labor&amp;R&amp;"-,Regular"&amp;10&amp;P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F9ED9-8C7C-4C24-AF8C-0154CDB852AD}">
  <sheetPr>
    <tabColor theme="6"/>
    <pageSetUpPr fitToPage="1"/>
  </sheetPr>
  <dimension ref="A1:J24"/>
  <sheetViews>
    <sheetView view="pageLayout" zoomScaleNormal="100" zoomScaleSheetLayoutView="96" workbookViewId="0">
      <selection activeCell="G3" sqref="G3"/>
    </sheetView>
    <sheetView workbookViewId="1">
      <selection sqref="A1:E1"/>
    </sheetView>
  </sheetViews>
  <sheetFormatPr defaultColWidth="8.6640625" defaultRowHeight="15.75" x14ac:dyDescent="0.25"/>
  <cols>
    <col min="1" max="1" width="19.109375" style="7" customWidth="1"/>
    <col min="2" max="2" width="8.5546875" style="7" customWidth="1"/>
    <col min="3" max="3" width="20.44140625" style="7" customWidth="1"/>
    <col min="4" max="4" width="8.88671875" style="7" customWidth="1"/>
    <col min="5" max="5" width="13.88671875" style="7" customWidth="1"/>
    <col min="6" max="6" width="7.6640625" style="7" customWidth="1"/>
    <col min="7" max="7" width="10" style="7" customWidth="1"/>
    <col min="8" max="8" width="10.109375" style="7" bestFit="1" customWidth="1"/>
    <col min="9" max="10" width="10.21875" style="7" bestFit="1" customWidth="1"/>
    <col min="11" max="16384" width="8.6640625" style="7"/>
  </cols>
  <sheetData>
    <row r="1" spans="1:10" ht="21.95" customHeight="1" x14ac:dyDescent="0.25">
      <c r="A1" s="355" t="str">
        <f>'B-Invoice'!B2</f>
        <v>Name of project sponsor</v>
      </c>
      <c r="B1" s="356"/>
      <c r="C1" s="356"/>
      <c r="D1" s="356"/>
      <c r="E1" s="356"/>
      <c r="F1" s="6"/>
      <c r="G1" s="6" t="s">
        <v>51</v>
      </c>
      <c r="H1" s="6"/>
      <c r="I1" s="357" t="str">
        <f>'B-Invoice'!L5</f>
        <v>MM/DD/YYYY</v>
      </c>
      <c r="J1" s="358"/>
    </row>
    <row r="2" spans="1:10" ht="21.95" customHeight="1" x14ac:dyDescent="0.25">
      <c r="A2" s="373" t="str">
        <f>'B-Invoice'!E17</f>
        <v>Magnificent Walkways</v>
      </c>
      <c r="B2" s="374"/>
      <c r="C2" s="374"/>
      <c r="D2" s="374"/>
      <c r="E2" s="374"/>
      <c r="F2" s="13"/>
      <c r="G2" s="10" t="s">
        <v>52</v>
      </c>
      <c r="H2" s="10"/>
      <c r="I2" s="359" t="str">
        <f>'B-Invoice'!J19</f>
        <v>MM/DD/YYYY -MM/DD/YYYY</v>
      </c>
      <c r="J2" s="360"/>
    </row>
    <row r="3" spans="1:10" ht="21.95" customHeight="1" thickBot="1" x14ac:dyDescent="0.3">
      <c r="A3" s="375"/>
      <c r="B3" s="376"/>
      <c r="C3" s="376"/>
      <c r="D3" s="376"/>
      <c r="E3" s="376"/>
      <c r="F3" s="14"/>
      <c r="G3" s="8" t="s">
        <v>8</v>
      </c>
      <c r="H3" s="8"/>
      <c r="I3" s="364" t="str">
        <f>'B-Invoice'!L3</f>
        <v xml:space="preserve">xxxxxxxxx	</v>
      </c>
      <c r="J3" s="365"/>
    </row>
    <row r="4" spans="1:10" ht="7.35" customHeight="1" x14ac:dyDescent="0.25">
      <c r="A4" s="13"/>
      <c r="B4" s="13"/>
      <c r="C4" s="13"/>
      <c r="D4" s="11"/>
      <c r="E4" s="10"/>
      <c r="F4" s="245"/>
    </row>
    <row r="5" spans="1:10" ht="21.95" customHeight="1" x14ac:dyDescent="0.25">
      <c r="A5" s="377" t="s">
        <v>183</v>
      </c>
      <c r="B5" s="377"/>
      <c r="C5" s="377"/>
      <c r="D5" s="377"/>
      <c r="E5" s="377"/>
      <c r="F5" s="377"/>
      <c r="G5" s="377"/>
      <c r="H5" s="377"/>
      <c r="I5" s="377"/>
      <c r="J5" s="377"/>
    </row>
    <row r="6" spans="1:10" ht="7.35" customHeight="1" thickBot="1" x14ac:dyDescent="0.3">
      <c r="A6" s="13"/>
      <c r="B6" s="13"/>
      <c r="C6" s="13"/>
      <c r="D6" s="11"/>
      <c r="E6" s="10"/>
      <c r="F6" s="245"/>
    </row>
    <row r="7" spans="1:10" s="12" customFormat="1" ht="16.5" thickBot="1" x14ac:dyDescent="0.3">
      <c r="A7" s="370" t="s">
        <v>129</v>
      </c>
      <c r="B7" s="371"/>
      <c r="C7" s="371"/>
      <c r="D7" s="371"/>
      <c r="E7" s="371"/>
      <c r="F7" s="371"/>
      <c r="G7" s="371"/>
      <c r="H7" s="371"/>
      <c r="I7" s="371"/>
      <c r="J7" s="372"/>
    </row>
    <row r="8" spans="1:10" s="12" customFormat="1" ht="15.75" customHeight="1" x14ac:dyDescent="0.25">
      <c r="A8" s="383" t="s">
        <v>130</v>
      </c>
      <c r="B8" s="379" t="s">
        <v>84</v>
      </c>
      <c r="C8" s="379" t="s">
        <v>131</v>
      </c>
      <c r="D8" s="385" t="s">
        <v>132</v>
      </c>
      <c r="E8" s="385"/>
      <c r="F8" s="385"/>
      <c r="G8" s="385"/>
      <c r="H8" s="385"/>
      <c r="I8" s="379" t="s">
        <v>121</v>
      </c>
      <c r="J8" s="381" t="s">
        <v>57</v>
      </c>
    </row>
    <row r="9" spans="1:10" s="15" customFormat="1" x14ac:dyDescent="0.25">
      <c r="A9" s="384"/>
      <c r="B9" s="380"/>
      <c r="C9" s="380"/>
      <c r="D9" s="221" t="s">
        <v>49</v>
      </c>
      <c r="E9" s="221" t="s">
        <v>133</v>
      </c>
      <c r="F9" s="221" t="s">
        <v>134</v>
      </c>
      <c r="G9" s="221" t="s">
        <v>135</v>
      </c>
      <c r="H9" s="221" t="s">
        <v>136</v>
      </c>
      <c r="I9" s="380"/>
      <c r="J9" s="382"/>
    </row>
    <row r="10" spans="1:10" x14ac:dyDescent="0.25">
      <c r="A10" s="223" t="s">
        <v>97</v>
      </c>
      <c r="B10" s="44" t="s">
        <v>89</v>
      </c>
      <c r="C10" s="44" t="s">
        <v>125</v>
      </c>
      <c r="D10" s="49">
        <v>45078</v>
      </c>
      <c r="E10" s="49" t="s">
        <v>137</v>
      </c>
      <c r="F10" s="50">
        <v>123</v>
      </c>
      <c r="G10" s="49">
        <v>45153</v>
      </c>
      <c r="H10" s="23">
        <v>50000</v>
      </c>
      <c r="I10" s="231">
        <v>25000</v>
      </c>
      <c r="J10" s="42">
        <f>H10-I10</f>
        <v>25000</v>
      </c>
    </row>
    <row r="11" spans="1:10" x14ac:dyDescent="0.25">
      <c r="A11" s="223" t="s">
        <v>99</v>
      </c>
      <c r="B11" s="44" t="s">
        <v>91</v>
      </c>
      <c r="C11" s="44" t="s">
        <v>100</v>
      </c>
      <c r="D11" s="49">
        <v>45061</v>
      </c>
      <c r="E11" s="49">
        <v>45031</v>
      </c>
      <c r="F11" s="50">
        <v>456</v>
      </c>
      <c r="G11" s="49">
        <v>45107</v>
      </c>
      <c r="H11" s="23">
        <v>10000</v>
      </c>
      <c r="I11" s="231">
        <v>5000</v>
      </c>
      <c r="J11" s="42">
        <f t="shared" ref="J11:J19" si="0">H11-I11</f>
        <v>5000</v>
      </c>
    </row>
    <row r="12" spans="1:10" x14ac:dyDescent="0.25">
      <c r="A12" s="223" t="s">
        <v>95</v>
      </c>
      <c r="B12" s="44" t="s">
        <v>91</v>
      </c>
      <c r="C12" s="44" t="s">
        <v>138</v>
      </c>
      <c r="D12" s="49">
        <v>44925</v>
      </c>
      <c r="E12" s="49" t="s">
        <v>139</v>
      </c>
      <c r="F12" s="50">
        <v>789</v>
      </c>
      <c r="G12" s="49">
        <v>45061</v>
      </c>
      <c r="H12" s="23">
        <v>175000</v>
      </c>
      <c r="I12" s="231">
        <v>87500</v>
      </c>
      <c r="J12" s="42">
        <f t="shared" si="0"/>
        <v>87500</v>
      </c>
    </row>
    <row r="13" spans="1:10" ht="15.75" customHeight="1" x14ac:dyDescent="0.25">
      <c r="A13" s="223" t="s">
        <v>95</v>
      </c>
      <c r="B13" s="44" t="s">
        <v>89</v>
      </c>
      <c r="C13" s="44" t="s">
        <v>125</v>
      </c>
      <c r="D13" s="49">
        <v>44925</v>
      </c>
      <c r="E13" s="49" t="s">
        <v>139</v>
      </c>
      <c r="F13" s="50">
        <v>789</v>
      </c>
      <c r="G13" s="49">
        <v>45061</v>
      </c>
      <c r="H13" s="23">
        <v>25000</v>
      </c>
      <c r="I13" s="231">
        <v>12500</v>
      </c>
      <c r="J13" s="42">
        <f t="shared" si="0"/>
        <v>12500</v>
      </c>
    </row>
    <row r="14" spans="1:10" x14ac:dyDescent="0.25">
      <c r="A14" s="71"/>
      <c r="B14" s="44"/>
      <c r="C14" s="44"/>
      <c r="D14" s="49"/>
      <c r="E14" s="49"/>
      <c r="F14" s="50"/>
      <c r="G14" s="49"/>
      <c r="H14" s="23"/>
      <c r="I14" s="231">
        <f>0</f>
        <v>0</v>
      </c>
      <c r="J14" s="42">
        <f t="shared" si="0"/>
        <v>0</v>
      </c>
    </row>
    <row r="15" spans="1:10" x14ac:dyDescent="0.25">
      <c r="A15" s="223"/>
      <c r="B15" s="44"/>
      <c r="C15" s="44"/>
      <c r="D15" s="49"/>
      <c r="E15" s="49"/>
      <c r="F15" s="50"/>
      <c r="G15" s="49"/>
      <c r="H15" s="23"/>
      <c r="I15" s="231">
        <f>0</f>
        <v>0</v>
      </c>
      <c r="J15" s="42">
        <f t="shared" si="0"/>
        <v>0</v>
      </c>
    </row>
    <row r="16" spans="1:10" x14ac:dyDescent="0.25">
      <c r="A16" s="223"/>
      <c r="B16" s="44"/>
      <c r="C16" s="44"/>
      <c r="D16" s="49"/>
      <c r="E16" s="49"/>
      <c r="F16" s="50"/>
      <c r="G16" s="49"/>
      <c r="H16" s="23"/>
      <c r="I16" s="231">
        <f>0</f>
        <v>0</v>
      </c>
      <c r="J16" s="42">
        <f t="shared" si="0"/>
        <v>0</v>
      </c>
    </row>
    <row r="17" spans="1:10" x14ac:dyDescent="0.25">
      <c r="A17" s="223"/>
      <c r="B17" s="44"/>
      <c r="C17" s="44"/>
      <c r="D17" s="49"/>
      <c r="E17" s="49"/>
      <c r="F17" s="50"/>
      <c r="G17" s="49"/>
      <c r="H17" s="23"/>
      <c r="I17" s="231">
        <f>0</f>
        <v>0</v>
      </c>
      <c r="J17" s="42">
        <f t="shared" si="0"/>
        <v>0</v>
      </c>
    </row>
    <row r="18" spans="1:10" x14ac:dyDescent="0.25">
      <c r="A18" s="223"/>
      <c r="B18" s="44"/>
      <c r="C18" s="44"/>
      <c r="D18" s="49"/>
      <c r="E18" s="49"/>
      <c r="F18" s="50"/>
      <c r="G18" s="49"/>
      <c r="H18" s="23"/>
      <c r="I18" s="231">
        <f>0</f>
        <v>0</v>
      </c>
      <c r="J18" s="42">
        <f t="shared" si="0"/>
        <v>0</v>
      </c>
    </row>
    <row r="19" spans="1:10" ht="16.5" thickBot="1" x14ac:dyDescent="0.3">
      <c r="A19" s="139"/>
      <c r="B19" s="140"/>
      <c r="C19" s="130"/>
      <c r="D19" s="141"/>
      <c r="E19" s="141"/>
      <c r="F19" s="142"/>
      <c r="G19" s="141"/>
      <c r="H19" s="131"/>
      <c r="I19" s="231">
        <f>0</f>
        <v>0</v>
      </c>
      <c r="J19" s="42">
        <f t="shared" si="0"/>
        <v>0</v>
      </c>
    </row>
    <row r="20" spans="1:10" s="11" customFormat="1" ht="16.5" customHeight="1" thickBot="1" x14ac:dyDescent="0.3">
      <c r="A20" s="342" t="s">
        <v>140</v>
      </c>
      <c r="B20" s="343"/>
      <c r="C20" s="343"/>
      <c r="D20" s="343"/>
      <c r="E20" s="343"/>
      <c r="F20" s="343"/>
      <c r="G20" s="344"/>
      <c r="H20" s="137">
        <f>SUM(H10:H19)</f>
        <v>260000</v>
      </c>
      <c r="I20" s="137">
        <f t="shared" ref="I20:J20" si="1">SUM(I10:I19)</f>
        <v>130000</v>
      </c>
      <c r="J20" s="138">
        <f t="shared" si="1"/>
        <v>130000</v>
      </c>
    </row>
    <row r="21" spans="1:10" x14ac:dyDescent="0.25">
      <c r="J21" s="9"/>
    </row>
    <row r="22" spans="1:10" x14ac:dyDescent="0.25">
      <c r="J22" s="9"/>
    </row>
    <row r="23" spans="1:10" x14ac:dyDescent="0.25">
      <c r="J23" s="9"/>
    </row>
    <row r="24" spans="1:10" x14ac:dyDescent="0.25">
      <c r="J24" s="9"/>
    </row>
  </sheetData>
  <mergeCells count="14">
    <mergeCell ref="A20:G20"/>
    <mergeCell ref="A8:A9"/>
    <mergeCell ref="B8:B9"/>
    <mergeCell ref="C8:C9"/>
    <mergeCell ref="D8:H8"/>
    <mergeCell ref="I8:I9"/>
    <mergeCell ref="J8:J9"/>
    <mergeCell ref="A1:E1"/>
    <mergeCell ref="I1:J1"/>
    <mergeCell ref="A2:E3"/>
    <mergeCell ref="I2:J2"/>
    <mergeCell ref="I3:J3"/>
    <mergeCell ref="A7:J7"/>
    <mergeCell ref="A5:J5"/>
  </mergeCells>
  <dataValidations disablePrompts="1" count="1">
    <dataValidation type="list" allowBlank="1" showInputMessage="1" showErrorMessage="1" prompt="Choose CON or CON MGMT" sqref="B10:B19" xr:uid="{1C231D28-A2F2-4055-8BFC-455DDAA88168}">
      <formula1>"CON, CON MGMT"</formula1>
    </dataValidation>
  </dataValidations>
  <pageMargins left="0.25" right="0.25" top="0.75" bottom="0.75" header="0.3" footer="0.3"/>
  <pageSetup scale="94" fitToHeight="0" orientation="landscape" r:id="rId1"/>
  <headerFooter>
    <oddHeader>&amp;C&amp;"-,Bold"Safe Routes to BART</oddHeader>
    <oddFooter>&amp;L&amp;"-,Regular"&amp;10Reimbursement Calculation Workbook
Version B: SR2B funds a specified Project segment&amp;C&amp;"-,Regular"&amp;10Project Sponsor Direct Costs&amp;R&amp;"-,Regular"&amp;10&amp;P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38F7-E655-4266-92DD-EAA52623D165}">
  <sheetPr>
    <tabColor theme="6"/>
    <pageSetUpPr fitToPage="1"/>
  </sheetPr>
  <dimension ref="A1:I32"/>
  <sheetViews>
    <sheetView tabSelected="1" view="pageLayout" topLeftCell="A5" zoomScale="98" zoomScaleNormal="100" zoomScaleSheetLayoutView="96" zoomScalePageLayoutView="98" workbookViewId="0">
      <selection activeCell="A22" sqref="A22:B24"/>
    </sheetView>
    <sheetView workbookViewId="1">
      <selection sqref="A1:C1"/>
    </sheetView>
  </sheetViews>
  <sheetFormatPr defaultColWidth="8.6640625" defaultRowHeight="15.75" x14ac:dyDescent="0.25"/>
  <cols>
    <col min="1" max="1" width="30.109375" style="7" customWidth="1"/>
    <col min="2" max="2" width="9" style="7" customWidth="1"/>
    <col min="3" max="3" width="24.77734375" style="7" customWidth="1"/>
    <col min="4" max="4" width="9.88671875" style="7" customWidth="1"/>
    <col min="5" max="5" width="12.5546875" style="7" customWidth="1"/>
    <col min="6" max="6" width="10.33203125" style="7" bestFit="1" customWidth="1"/>
    <col min="7" max="7" width="12.5546875" style="7" customWidth="1"/>
    <col min="8" max="8" width="11.88671875" style="7" customWidth="1"/>
    <col min="9" max="9" width="12.33203125" style="7" customWidth="1"/>
    <col min="10" max="16384" width="8.6640625" style="7"/>
  </cols>
  <sheetData>
    <row r="1" spans="1:7" ht="21.95" customHeight="1" x14ac:dyDescent="0.25">
      <c r="A1" s="388" t="str">
        <f>'B-Invoice'!B2</f>
        <v>Name of project sponsor</v>
      </c>
      <c r="B1" s="389"/>
      <c r="C1" s="389"/>
      <c r="D1" s="6" t="s">
        <v>51</v>
      </c>
      <c r="E1" s="6"/>
      <c r="F1" s="357" t="str">
        <f>'B-Invoice'!L5</f>
        <v>MM/DD/YYYY</v>
      </c>
      <c r="G1" s="358"/>
    </row>
    <row r="2" spans="1:7" ht="21.95" customHeight="1" x14ac:dyDescent="0.25">
      <c r="A2" s="373" t="str">
        <f>'B-Invoice'!E17</f>
        <v>Magnificent Walkways</v>
      </c>
      <c r="B2" s="374"/>
      <c r="C2" s="374"/>
      <c r="D2" s="10" t="s">
        <v>52</v>
      </c>
      <c r="E2" s="10"/>
      <c r="F2" s="360" t="str">
        <f>'B-Invoice'!J19</f>
        <v>MM/DD/YYYY -MM/DD/YYYY</v>
      </c>
      <c r="G2" s="360"/>
    </row>
    <row r="3" spans="1:7" ht="21.95" customHeight="1" thickBot="1" x14ac:dyDescent="0.3">
      <c r="A3" s="375"/>
      <c r="B3" s="376"/>
      <c r="C3" s="376"/>
      <c r="D3" s="8" t="s">
        <v>8</v>
      </c>
      <c r="E3" s="8"/>
      <c r="F3" s="364" t="str">
        <f>'B-Invoice'!L3</f>
        <v xml:space="preserve">xxxxxxxxx	</v>
      </c>
      <c r="G3" s="365"/>
    </row>
    <row r="4" spans="1:7" ht="7.35" customHeight="1" x14ac:dyDescent="0.25">
      <c r="A4" s="13"/>
      <c r="B4" s="13"/>
      <c r="C4" s="13"/>
      <c r="D4" s="11"/>
      <c r="E4" s="10"/>
      <c r="F4" s="245"/>
    </row>
    <row r="5" spans="1:7" ht="21.95" customHeight="1" x14ac:dyDescent="0.25">
      <c r="A5" s="377" t="s">
        <v>184</v>
      </c>
      <c r="B5" s="377"/>
      <c r="C5" s="377"/>
      <c r="D5" s="377"/>
      <c r="E5" s="377"/>
      <c r="F5" s="377"/>
      <c r="G5" s="377"/>
    </row>
    <row r="6" spans="1:7" ht="7.35" customHeight="1" thickBot="1" x14ac:dyDescent="0.3">
      <c r="A6" s="13"/>
      <c r="B6" s="13"/>
      <c r="C6" s="13"/>
      <c r="D6" s="11"/>
      <c r="E6" s="10"/>
      <c r="F6" s="245"/>
    </row>
    <row r="7" spans="1:7" s="12" customFormat="1" ht="16.5" thickBot="1" x14ac:dyDescent="0.3">
      <c r="A7" s="370" t="s">
        <v>141</v>
      </c>
      <c r="B7" s="371"/>
      <c r="C7" s="371"/>
      <c r="D7" s="371"/>
      <c r="E7" s="371"/>
      <c r="F7" s="371"/>
      <c r="G7" s="372"/>
    </row>
    <row r="8" spans="1:7" s="15" customFormat="1" ht="30" customHeight="1" x14ac:dyDescent="0.25">
      <c r="A8" s="221" t="s">
        <v>142</v>
      </c>
      <c r="B8" s="221" t="s">
        <v>143</v>
      </c>
      <c r="C8" s="221" t="s">
        <v>144</v>
      </c>
      <c r="D8" s="221" t="s">
        <v>145</v>
      </c>
      <c r="E8" s="221" t="s">
        <v>146</v>
      </c>
      <c r="F8" s="221" t="s">
        <v>121</v>
      </c>
      <c r="G8" s="222" t="s">
        <v>57</v>
      </c>
    </row>
    <row r="9" spans="1:7" x14ac:dyDescent="0.25">
      <c r="A9" s="44" t="s">
        <v>95</v>
      </c>
      <c r="B9" s="51">
        <v>789</v>
      </c>
      <c r="C9" s="52">
        <v>200000</v>
      </c>
      <c r="D9" s="23">
        <v>55000</v>
      </c>
      <c r="E9" s="157">
        <f>IF(C9&gt;0,D9/C9," ")</f>
        <v>0.27500000000000002</v>
      </c>
      <c r="F9" s="232">
        <v>27500</v>
      </c>
      <c r="G9" s="73">
        <f>D9-F9</f>
        <v>27500</v>
      </c>
    </row>
    <row r="10" spans="1:7" x14ac:dyDescent="0.25">
      <c r="A10" s="44" t="s">
        <v>99</v>
      </c>
      <c r="B10" s="51">
        <v>456</v>
      </c>
      <c r="C10" s="52">
        <v>10000</v>
      </c>
      <c r="D10" s="23">
        <v>10000</v>
      </c>
      <c r="E10" s="157">
        <f t="shared" ref="E10:E17" si="0">IF(C10&gt;0,D10/C10," ")</f>
        <v>1</v>
      </c>
      <c r="F10" s="232">
        <v>5000</v>
      </c>
      <c r="G10" s="73">
        <f t="shared" ref="G10:G17" si="1">D10-F10</f>
        <v>5000</v>
      </c>
    </row>
    <row r="11" spans="1:7" ht="15.75" customHeight="1" x14ac:dyDescent="0.25">
      <c r="A11" s="44" t="s">
        <v>97</v>
      </c>
      <c r="B11" s="51">
        <v>123</v>
      </c>
      <c r="C11" s="52">
        <v>50000</v>
      </c>
      <c r="D11" s="23">
        <v>0</v>
      </c>
      <c r="E11" s="157">
        <f t="shared" si="0"/>
        <v>0</v>
      </c>
      <c r="F11" s="232">
        <f>$D11*'B-Budget'!$C$23</f>
        <v>0</v>
      </c>
      <c r="G11" s="73">
        <f t="shared" si="1"/>
        <v>0</v>
      </c>
    </row>
    <row r="12" spans="1:7" x14ac:dyDescent="0.25">
      <c r="A12" s="44"/>
      <c r="B12" s="51"/>
      <c r="C12" s="52"/>
      <c r="D12" s="23"/>
      <c r="E12" s="157" t="str">
        <f t="shared" si="0"/>
        <v xml:space="preserve"> </v>
      </c>
      <c r="F12" s="232">
        <f>$D12*'B-Budget'!$C$23</f>
        <v>0</v>
      </c>
      <c r="G12" s="73">
        <f t="shared" si="1"/>
        <v>0</v>
      </c>
    </row>
    <row r="13" spans="1:7" x14ac:dyDescent="0.25">
      <c r="A13" s="44"/>
      <c r="B13" s="51"/>
      <c r="C13" s="52"/>
      <c r="D13" s="23"/>
      <c r="E13" s="157" t="str">
        <f t="shared" si="0"/>
        <v xml:space="preserve"> </v>
      </c>
      <c r="F13" s="232">
        <f>$D13*'B-Budget'!$C$23</f>
        <v>0</v>
      </c>
      <c r="G13" s="73">
        <f t="shared" si="1"/>
        <v>0</v>
      </c>
    </row>
    <row r="14" spans="1:7" x14ac:dyDescent="0.25">
      <c r="A14" s="44"/>
      <c r="B14" s="51"/>
      <c r="C14" s="52"/>
      <c r="D14" s="23"/>
      <c r="E14" s="157" t="str">
        <f t="shared" si="0"/>
        <v xml:space="preserve"> </v>
      </c>
      <c r="F14" s="232">
        <f>$D14*'B-Budget'!$C$23</f>
        <v>0</v>
      </c>
      <c r="G14" s="73">
        <f t="shared" si="1"/>
        <v>0</v>
      </c>
    </row>
    <row r="15" spans="1:7" x14ac:dyDescent="0.25">
      <c r="A15" s="44"/>
      <c r="B15" s="51"/>
      <c r="C15" s="52"/>
      <c r="D15" s="23"/>
      <c r="E15" s="157" t="str">
        <f t="shared" si="0"/>
        <v xml:space="preserve"> </v>
      </c>
      <c r="F15" s="232">
        <f>$D15*'B-Budget'!$C$23</f>
        <v>0</v>
      </c>
      <c r="G15" s="73">
        <f t="shared" si="1"/>
        <v>0</v>
      </c>
    </row>
    <row r="16" spans="1:7" x14ac:dyDescent="0.25">
      <c r="A16" s="44"/>
      <c r="B16" s="51"/>
      <c r="C16" s="52"/>
      <c r="D16" s="23"/>
      <c r="E16" s="157" t="str">
        <f t="shared" si="0"/>
        <v xml:space="preserve"> </v>
      </c>
      <c r="F16" s="232">
        <f>$D16*'B-Budget'!$C$23</f>
        <v>0</v>
      </c>
      <c r="G16" s="73">
        <f t="shared" si="1"/>
        <v>0</v>
      </c>
    </row>
    <row r="17" spans="1:9" ht="16.5" thickBot="1" x14ac:dyDescent="0.3">
      <c r="A17" s="130"/>
      <c r="B17" s="143"/>
      <c r="C17" s="144"/>
      <c r="D17" s="131"/>
      <c r="E17" s="158" t="str">
        <f t="shared" si="0"/>
        <v xml:space="preserve"> </v>
      </c>
      <c r="F17" s="233">
        <f>$D17*'B-Budget'!$C$23</f>
        <v>0</v>
      </c>
      <c r="G17" s="73">
        <f t="shared" si="1"/>
        <v>0</v>
      </c>
    </row>
    <row r="18" spans="1:9" s="11" customFormat="1" ht="16.5" customHeight="1" thickBot="1" x14ac:dyDescent="0.3">
      <c r="A18" s="342" t="s">
        <v>147</v>
      </c>
      <c r="B18" s="343"/>
      <c r="C18" s="147">
        <f>SUM(C9:C17)</f>
        <v>260000</v>
      </c>
      <c r="D18" s="147">
        <f>SUM(D9:D17)</f>
        <v>65000</v>
      </c>
      <c r="E18" s="159">
        <f>D18/C18</f>
        <v>0.25</v>
      </c>
      <c r="F18" s="148">
        <f t="shared" ref="F18:G18" si="2">SUM(F9:F17)</f>
        <v>32500</v>
      </c>
      <c r="G18" s="149">
        <f t="shared" si="2"/>
        <v>32500</v>
      </c>
    </row>
    <row r="19" spans="1:9" ht="7.35" customHeight="1" thickBot="1" x14ac:dyDescent="0.3">
      <c r="A19" s="13"/>
      <c r="B19" s="13"/>
      <c r="C19" s="13"/>
      <c r="D19" s="11"/>
      <c r="E19" s="10"/>
      <c r="F19" s="245"/>
    </row>
    <row r="20" spans="1:9" ht="16.5" thickBot="1" x14ac:dyDescent="0.3">
      <c r="A20" s="370" t="s">
        <v>148</v>
      </c>
      <c r="B20" s="371"/>
      <c r="C20" s="371"/>
      <c r="D20" s="371"/>
      <c r="E20" s="372"/>
    </row>
    <row r="21" spans="1:9" ht="30" x14ac:dyDescent="0.25">
      <c r="A21" s="392" t="s">
        <v>149</v>
      </c>
      <c r="B21" s="393"/>
      <c r="C21" s="221" t="s">
        <v>142</v>
      </c>
      <c r="D21" s="221" t="s">
        <v>143</v>
      </c>
      <c r="E21" s="222" t="s">
        <v>150</v>
      </c>
    </row>
    <row r="22" spans="1:9" x14ac:dyDescent="0.25">
      <c r="A22" s="396" t="s">
        <v>151</v>
      </c>
      <c r="B22" s="397"/>
      <c r="C22" s="44" t="s">
        <v>95</v>
      </c>
      <c r="D22" s="51">
        <v>789</v>
      </c>
      <c r="E22" s="127">
        <v>50000</v>
      </c>
      <c r="I22" s="9"/>
    </row>
    <row r="23" spans="1:9" x14ac:dyDescent="0.25">
      <c r="A23" s="396" t="s">
        <v>152</v>
      </c>
      <c r="B23" s="397"/>
      <c r="C23" s="44" t="s">
        <v>95</v>
      </c>
      <c r="D23" s="51">
        <v>789</v>
      </c>
      <c r="E23" s="127">
        <v>5000</v>
      </c>
    </row>
    <row r="24" spans="1:9" x14ac:dyDescent="0.25">
      <c r="A24" s="396" t="s">
        <v>99</v>
      </c>
      <c r="B24" s="397"/>
      <c r="C24" s="44" t="s">
        <v>99</v>
      </c>
      <c r="D24" s="51">
        <v>456</v>
      </c>
      <c r="E24" s="127">
        <v>10000</v>
      </c>
    </row>
    <row r="25" spans="1:9" x14ac:dyDescent="0.25">
      <c r="A25" s="223"/>
      <c r="B25" s="224"/>
      <c r="C25" s="44"/>
      <c r="D25" s="51"/>
      <c r="E25" s="127"/>
    </row>
    <row r="26" spans="1:9" x14ac:dyDescent="0.25">
      <c r="A26" s="223"/>
      <c r="B26" s="224"/>
      <c r="C26" s="44"/>
      <c r="D26" s="51"/>
      <c r="E26" s="127"/>
    </row>
    <row r="27" spans="1:9" x14ac:dyDescent="0.25">
      <c r="A27" s="223"/>
      <c r="B27" s="224"/>
      <c r="C27" s="44"/>
      <c r="D27" s="51"/>
      <c r="E27" s="127"/>
    </row>
    <row r="28" spans="1:9" x14ac:dyDescent="0.25">
      <c r="A28" s="396"/>
      <c r="B28" s="397"/>
      <c r="C28" s="44"/>
      <c r="D28" s="51"/>
      <c r="E28" s="127"/>
    </row>
    <row r="29" spans="1:9" x14ac:dyDescent="0.25">
      <c r="A29" s="396"/>
      <c r="B29" s="397"/>
      <c r="C29" s="44"/>
      <c r="D29" s="51"/>
      <c r="E29" s="127"/>
    </row>
    <row r="30" spans="1:9" ht="16.5" thickBot="1" x14ac:dyDescent="0.3">
      <c r="A30" s="386"/>
      <c r="B30" s="387"/>
      <c r="C30" s="140"/>
      <c r="D30" s="143"/>
      <c r="E30" s="150"/>
    </row>
    <row r="31" spans="1:9" x14ac:dyDescent="0.25">
      <c r="A31" s="390" t="s">
        <v>153</v>
      </c>
      <c r="B31" s="391"/>
      <c r="C31" s="391"/>
      <c r="D31" s="391"/>
      <c r="E31" s="151">
        <f>SUM(E22:E30)</f>
        <v>65000</v>
      </c>
    </row>
    <row r="32" spans="1:9" ht="16.5" thickBot="1" x14ac:dyDescent="0.3">
      <c r="A32" s="394" t="s">
        <v>154</v>
      </c>
      <c r="B32" s="395"/>
      <c r="C32" s="395"/>
      <c r="D32" s="395"/>
      <c r="E32" s="152">
        <f>D18-E31</f>
        <v>0</v>
      </c>
    </row>
  </sheetData>
  <mergeCells count="18">
    <mergeCell ref="A28:B28"/>
    <mergeCell ref="A29:B29"/>
    <mergeCell ref="A30:B30"/>
    <mergeCell ref="A31:D31"/>
    <mergeCell ref="A32:D32"/>
    <mergeCell ref="A24:B24"/>
    <mergeCell ref="A1:C1"/>
    <mergeCell ref="F1:G1"/>
    <mergeCell ref="A2:C3"/>
    <mergeCell ref="F2:G2"/>
    <mergeCell ref="F3:G3"/>
    <mergeCell ref="A7:G7"/>
    <mergeCell ref="A18:B18"/>
    <mergeCell ref="A20:E20"/>
    <mergeCell ref="A21:B21"/>
    <mergeCell ref="A22:B22"/>
    <mergeCell ref="A23:B23"/>
    <mergeCell ref="A5:G5"/>
  </mergeCells>
  <dataValidations disablePrompts="1" count="1">
    <dataValidation type="list" allowBlank="1" showInputMessage="1" showErrorMessage="1" prompt="Choose CON or CON MGMT" sqref="B23:B27 B29:B30" xr:uid="{E9CC3FB1-2EB8-48CB-B282-7D9D41F671C1}">
      <formula1>#REF!</formula1>
    </dataValidation>
  </dataValidations>
  <pageMargins left="0.25" right="0.25" top="0.75" bottom="0.75" header="0.3" footer="0.3"/>
  <pageSetup fitToHeight="0" orientation="landscape" r:id="rId1"/>
  <headerFooter>
    <oddHeader>&amp;C&amp;"-,Bold"Safe Routes to BART</oddHeader>
    <oddFooter>&amp;L&amp;"-,Regular"&amp;10Reimbursement Calculation Workbook
Version B: SR2B funds a specified Project segment&amp;C&amp;"-,Regular"&amp;10SBE Participation&amp;R&amp;"-,Regular"&amp;10&amp;P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B7FB-2D90-414B-A92A-C10F29BE8462}">
  <sheetPr>
    <tabColor theme="6"/>
    <pageSetUpPr fitToPage="1"/>
  </sheetPr>
  <dimension ref="A1:L30"/>
  <sheetViews>
    <sheetView view="pageLayout" zoomScale="98" zoomScaleNormal="100" zoomScaleSheetLayoutView="96" zoomScalePageLayoutView="98" workbookViewId="0">
      <selection activeCell="F15" sqref="F15"/>
    </sheetView>
    <sheetView workbookViewId="1">
      <selection sqref="A1:F1"/>
    </sheetView>
  </sheetViews>
  <sheetFormatPr defaultColWidth="8.6640625" defaultRowHeight="15.75" x14ac:dyDescent="0.25"/>
  <cols>
    <col min="1" max="1" width="16.109375" style="7" customWidth="1"/>
    <col min="2" max="3" width="12.6640625" style="7" bestFit="1" customWidth="1"/>
    <col min="4" max="4" width="4.77734375" style="79" bestFit="1" customWidth="1"/>
    <col min="5" max="6" width="11.44140625" style="7" bestFit="1" customWidth="1"/>
    <col min="7" max="7" width="5.109375" style="7" customWidth="1"/>
    <col min="8" max="8" width="10.33203125" style="7" customWidth="1"/>
    <col min="9" max="9" width="8.44140625" style="7" bestFit="1" customWidth="1"/>
    <col min="10" max="10" width="6.21875" style="7" customWidth="1"/>
    <col min="11" max="12" width="10.6640625" style="7" bestFit="1" customWidth="1"/>
    <col min="13" max="16384" width="8.6640625" style="7"/>
  </cols>
  <sheetData>
    <row r="1" spans="1:12" ht="21.95" customHeight="1" x14ac:dyDescent="0.25">
      <c r="A1" s="388" t="str">
        <f>'B-Invoice'!B2</f>
        <v>Name of project sponsor</v>
      </c>
      <c r="B1" s="389"/>
      <c r="C1" s="389"/>
      <c r="D1" s="389"/>
      <c r="E1" s="389"/>
      <c r="F1" s="389"/>
      <c r="G1" s="6"/>
      <c r="H1" s="6" t="s">
        <v>155</v>
      </c>
      <c r="I1" s="357" t="str">
        <f>'B-Invoice'!L5</f>
        <v>MM/DD/YYYY</v>
      </c>
      <c r="J1" s="422"/>
      <c r="K1" s="422"/>
      <c r="L1" s="423"/>
    </row>
    <row r="2" spans="1:12" ht="21.95" customHeight="1" x14ac:dyDescent="0.25">
      <c r="A2" s="366" t="str">
        <f>'B-Invoice'!E17</f>
        <v>Magnificent Walkways</v>
      </c>
      <c r="B2" s="367"/>
      <c r="C2" s="367"/>
      <c r="D2" s="367"/>
      <c r="E2" s="367"/>
      <c r="F2" s="367"/>
      <c r="G2" s="10"/>
      <c r="H2" s="10" t="s">
        <v>52</v>
      </c>
      <c r="I2" s="360" t="str">
        <f>'B-Invoice'!J19</f>
        <v>MM/DD/YYYY -MM/DD/YYYY</v>
      </c>
      <c r="J2" s="360"/>
      <c r="K2" s="360"/>
      <c r="L2" s="360"/>
    </row>
    <row r="3" spans="1:12" ht="21.95" customHeight="1" thickBot="1" x14ac:dyDescent="0.3">
      <c r="A3" s="368"/>
      <c r="B3" s="369"/>
      <c r="C3" s="369"/>
      <c r="D3" s="369"/>
      <c r="E3" s="369"/>
      <c r="F3" s="369"/>
      <c r="G3" s="8"/>
      <c r="H3" s="8" t="s">
        <v>156</v>
      </c>
      <c r="I3" s="364" t="str">
        <f>'B-Invoice'!L3</f>
        <v xml:space="preserve">xxxxxxxxx	</v>
      </c>
      <c r="J3" s="364"/>
      <c r="K3" s="364"/>
      <c r="L3" s="365"/>
    </row>
    <row r="4" spans="1:12" ht="7.35" customHeight="1" x14ac:dyDescent="0.25">
      <c r="A4" s="13"/>
      <c r="B4" s="13"/>
      <c r="C4" s="13"/>
      <c r="D4" s="11"/>
      <c r="E4" s="10"/>
      <c r="F4" s="245"/>
    </row>
    <row r="5" spans="1:12" ht="21.95" customHeight="1" x14ac:dyDescent="0.25">
      <c r="A5" s="419" t="s">
        <v>185</v>
      </c>
      <c r="B5" s="419"/>
      <c r="C5" s="419"/>
      <c r="D5" s="419"/>
      <c r="E5" s="419"/>
      <c r="F5" s="419"/>
      <c r="G5" s="419"/>
      <c r="H5" s="419"/>
      <c r="I5" s="419"/>
      <c r="J5" s="419"/>
      <c r="K5" s="419"/>
      <c r="L5" s="419"/>
    </row>
    <row r="6" spans="1:12" ht="7.35" customHeight="1" thickBot="1" x14ac:dyDescent="0.3">
      <c r="A6" s="13"/>
      <c r="B6" s="13"/>
      <c r="C6" s="13"/>
      <c r="D6" s="11"/>
      <c r="E6" s="10"/>
      <c r="F6" s="245"/>
    </row>
    <row r="7" spans="1:12" s="12" customFormat="1" x14ac:dyDescent="0.25">
      <c r="A7" s="87"/>
      <c r="B7" s="425" t="s">
        <v>157</v>
      </c>
      <c r="C7" s="426"/>
      <c r="D7" s="408" t="s">
        <v>158</v>
      </c>
      <c r="E7" s="409"/>
      <c r="F7" s="410"/>
      <c r="G7" s="424" t="s">
        <v>159</v>
      </c>
      <c r="H7" s="409"/>
      <c r="I7" s="425"/>
      <c r="J7" s="408" t="s">
        <v>160</v>
      </c>
      <c r="K7" s="409"/>
      <c r="L7" s="410"/>
    </row>
    <row r="8" spans="1:12" s="15" customFormat="1" ht="16.5" thickBot="1" x14ac:dyDescent="0.3">
      <c r="A8" s="170" t="s">
        <v>161</v>
      </c>
      <c r="B8" s="171" t="s">
        <v>162</v>
      </c>
      <c r="C8" s="172" t="s">
        <v>163</v>
      </c>
      <c r="D8" s="173" t="s">
        <v>119</v>
      </c>
      <c r="E8" s="171" t="s">
        <v>120</v>
      </c>
      <c r="F8" s="174" t="s">
        <v>121</v>
      </c>
      <c r="G8" s="175" t="s">
        <v>119</v>
      </c>
      <c r="H8" s="171" t="s">
        <v>120</v>
      </c>
      <c r="I8" s="172" t="s">
        <v>121</v>
      </c>
      <c r="J8" s="173" t="s">
        <v>119</v>
      </c>
      <c r="K8" s="171" t="s">
        <v>120</v>
      </c>
      <c r="L8" s="174" t="s">
        <v>121</v>
      </c>
    </row>
    <row r="9" spans="1:12" s="15" customFormat="1" ht="15.75" customHeight="1" thickBot="1" x14ac:dyDescent="0.3">
      <c r="A9" s="427" t="s">
        <v>89</v>
      </c>
      <c r="B9" s="428"/>
      <c r="C9" s="429"/>
      <c r="D9" s="411" t="s">
        <v>89</v>
      </c>
      <c r="E9" s="412"/>
      <c r="F9" s="413"/>
      <c r="G9" s="412" t="s">
        <v>89</v>
      </c>
      <c r="H9" s="412"/>
      <c r="I9" s="412"/>
      <c r="J9" s="411" t="s">
        <v>89</v>
      </c>
      <c r="K9" s="412"/>
      <c r="L9" s="413"/>
    </row>
    <row r="10" spans="1:12" x14ac:dyDescent="0.25">
      <c r="A10" s="176" t="s">
        <v>164</v>
      </c>
      <c r="B10" s="177">
        <f>SUMIF('B-Budget'!B35:B39,"con mgmt",'B-Budget'!D35:D39)</f>
        <v>200000</v>
      </c>
      <c r="C10" s="178">
        <f>SUMIF('B-Budget'!B35:B39,"con mgmt",'B-Budget'!E35:E39)</f>
        <v>100000</v>
      </c>
      <c r="D10" s="179">
        <f>SUMIF('B-Labor'!A9:A18,"CON MGMT",'B-Labor'!F9:F18)</f>
        <v>50</v>
      </c>
      <c r="E10" s="112">
        <f>SUMIF('B-Labor'!A9:A18,"con mgmt",'B-Labor'!G9:G18)</f>
        <v>3750</v>
      </c>
      <c r="F10" s="180">
        <f>SUMIF('B-Labor'!A9:A18,"con mgmt",'B-Labor'!H9:H18)</f>
        <v>1875</v>
      </c>
      <c r="G10" s="181">
        <v>30</v>
      </c>
      <c r="H10" s="113">
        <v>1000</v>
      </c>
      <c r="I10" s="182">
        <v>500</v>
      </c>
      <c r="J10" s="179">
        <f>SUM(D10,G10)</f>
        <v>80</v>
      </c>
      <c r="K10" s="112">
        <f>SUM(E10,H10)</f>
        <v>4750</v>
      </c>
      <c r="L10" s="180">
        <f>SUM(F10,I10)</f>
        <v>2375</v>
      </c>
    </row>
    <row r="11" spans="1:12" x14ac:dyDescent="0.25">
      <c r="A11" s="81" t="s">
        <v>165</v>
      </c>
      <c r="B11" s="76">
        <f>SUMIF('B-Budget'!B40:B47,"CON MGMT",'B-Budget'!D40:D47)</f>
        <v>400000</v>
      </c>
      <c r="C11" s="160">
        <f>SUMIF('B-Budget'!B40:B47,"CON MGMT",'B-Budget'!E40:E47)</f>
        <v>200000</v>
      </c>
      <c r="D11" s="83" t="s">
        <v>59</v>
      </c>
      <c r="E11" s="76">
        <f>SUMIF('B-Direct Costs'!B10:B19,"con mgmt",'B-Direct Costs'!H10:H19)</f>
        <v>75000</v>
      </c>
      <c r="F11" s="77">
        <f>SUMIF('B-Direct Costs'!B10:B19,"con mgmt",'B-Direct Costs'!I10:I19)</f>
        <v>37500</v>
      </c>
      <c r="G11" s="78" t="s">
        <v>59</v>
      </c>
      <c r="H11" s="75">
        <v>5000</v>
      </c>
      <c r="I11" s="92">
        <v>2500</v>
      </c>
      <c r="J11" s="83" t="s">
        <v>59</v>
      </c>
      <c r="K11" s="76">
        <f>SUM(E11,H11)</f>
        <v>80000</v>
      </c>
      <c r="L11" s="77">
        <f>SUM(F11,I11)</f>
        <v>40000</v>
      </c>
    </row>
    <row r="12" spans="1:12" ht="16.5" thickBot="1" x14ac:dyDescent="0.3">
      <c r="A12" s="183" t="s">
        <v>166</v>
      </c>
      <c r="B12" s="184">
        <f>SUM(B10:B11)</f>
        <v>600000</v>
      </c>
      <c r="C12" s="185">
        <f>SUM(C10:C11)</f>
        <v>300000</v>
      </c>
      <c r="D12" s="186">
        <f t="shared" ref="D12:L12" si="0">SUM(D10:D11)</f>
        <v>50</v>
      </c>
      <c r="E12" s="184">
        <f t="shared" si="0"/>
        <v>78750</v>
      </c>
      <c r="F12" s="187">
        <f t="shared" si="0"/>
        <v>39375</v>
      </c>
      <c r="G12" s="188">
        <f t="shared" si="0"/>
        <v>30</v>
      </c>
      <c r="H12" s="184">
        <f t="shared" si="0"/>
        <v>6000</v>
      </c>
      <c r="I12" s="185">
        <f t="shared" si="0"/>
        <v>3000</v>
      </c>
      <c r="J12" s="186">
        <f t="shared" si="0"/>
        <v>80</v>
      </c>
      <c r="K12" s="184">
        <f t="shared" si="0"/>
        <v>84750</v>
      </c>
      <c r="L12" s="187">
        <f t="shared" si="0"/>
        <v>42375</v>
      </c>
    </row>
    <row r="13" spans="1:12" ht="16.5" thickBot="1" x14ac:dyDescent="0.3">
      <c r="A13" s="398" t="s">
        <v>91</v>
      </c>
      <c r="B13" s="399"/>
      <c r="C13" s="400"/>
      <c r="D13" s="401" t="s">
        <v>91</v>
      </c>
      <c r="E13" s="402"/>
      <c r="F13" s="403"/>
      <c r="G13" s="402" t="s">
        <v>91</v>
      </c>
      <c r="H13" s="402"/>
      <c r="I13" s="402"/>
      <c r="J13" s="401" t="s">
        <v>91</v>
      </c>
      <c r="K13" s="402"/>
      <c r="L13" s="403"/>
    </row>
    <row r="14" spans="1:12" ht="15.75" customHeight="1" x14ac:dyDescent="0.25">
      <c r="A14" s="176" t="s">
        <v>164</v>
      </c>
      <c r="B14" s="112">
        <f>SUMIF('B-Budget'!B35:B39,"con",'B-Budget'!D35:D39)</f>
        <v>600000</v>
      </c>
      <c r="C14" s="189">
        <f>SUMIF('B-Budget'!B35:B39,"con",'B-Budget'!E35:E39)</f>
        <v>300000</v>
      </c>
      <c r="D14" s="179">
        <f>SUMIF('B-Labor'!A9:A18,"con",'B-Labor'!F9:F18)</f>
        <v>120</v>
      </c>
      <c r="E14" s="112">
        <f>SUMIF('B-Labor'!A9:A18,"con",'B-Labor'!G9:G18)</f>
        <v>6000</v>
      </c>
      <c r="F14" s="180">
        <f>SUMIF('B-Labor'!A9:A18,"con",'B-Labor'!H9:H18)</f>
        <v>3000</v>
      </c>
      <c r="G14" s="181">
        <v>60</v>
      </c>
      <c r="H14" s="113">
        <v>2000</v>
      </c>
      <c r="I14" s="182">
        <v>1000</v>
      </c>
      <c r="J14" s="179">
        <f>SUM(D14,G14)</f>
        <v>180</v>
      </c>
      <c r="K14" s="112">
        <f>SUM(E14,H14)</f>
        <v>8000</v>
      </c>
      <c r="L14" s="180">
        <f>SUM(F14,I14)</f>
        <v>4000</v>
      </c>
    </row>
    <row r="15" spans="1:12" x14ac:dyDescent="0.25">
      <c r="A15" s="81" t="s">
        <v>165</v>
      </c>
      <c r="B15" s="76">
        <f>SUMIF('B-Budget'!B40:B47,"con",'B-Budget'!D40:D47)</f>
        <v>2400000</v>
      </c>
      <c r="C15" s="160">
        <f>SUMIF('B-Budget'!B40:B47,"con",'B-Budget'!E40:E47)</f>
        <v>1200000</v>
      </c>
      <c r="D15" s="86" t="s">
        <v>59</v>
      </c>
      <c r="E15" s="76">
        <f>SUMIF('B-Direct Costs'!B10:B19,"con",'B-Direct Costs'!H10:H19)</f>
        <v>185000</v>
      </c>
      <c r="F15" s="77">
        <f>SUMIF('B-Direct Costs'!B10:B19,"con",'B-Direct Costs'!I10:I19)</f>
        <v>92500</v>
      </c>
      <c r="G15" s="80" t="s">
        <v>59</v>
      </c>
      <c r="H15" s="75">
        <v>10000</v>
      </c>
      <c r="I15" s="92">
        <v>5000</v>
      </c>
      <c r="J15" s="86" t="s">
        <v>59</v>
      </c>
      <c r="K15" s="76">
        <f>SUM(E15,H15)</f>
        <v>195000</v>
      </c>
      <c r="L15" s="77">
        <f>SUM(F15,I15)</f>
        <v>97500</v>
      </c>
    </row>
    <row r="16" spans="1:12" x14ac:dyDescent="0.25">
      <c r="A16" s="88" t="s">
        <v>167</v>
      </c>
      <c r="B16" s="82">
        <f>SUM(B14:B15)</f>
        <v>3000000</v>
      </c>
      <c r="C16" s="93">
        <f t="shared" ref="C16:D16" si="1">SUM(C14:C15)</f>
        <v>1500000</v>
      </c>
      <c r="D16" s="84">
        <f t="shared" si="1"/>
        <v>120</v>
      </c>
      <c r="E16" s="82">
        <f>SUM(E14:E15)</f>
        <v>191000</v>
      </c>
      <c r="F16" s="85">
        <f t="shared" ref="F16:G16" si="2">SUM(F14:F15)</f>
        <v>95500</v>
      </c>
      <c r="G16" s="90">
        <f t="shared" si="2"/>
        <v>60</v>
      </c>
      <c r="H16" s="82">
        <f>SUM(H14:H15)</f>
        <v>12000</v>
      </c>
      <c r="I16" s="93">
        <f t="shared" ref="I16:J16" si="3">SUM(I14:I15)</f>
        <v>6000</v>
      </c>
      <c r="J16" s="84">
        <f t="shared" si="3"/>
        <v>180</v>
      </c>
      <c r="K16" s="82">
        <f>SUM(K14:K15)</f>
        <v>203000</v>
      </c>
      <c r="L16" s="85">
        <f t="shared" ref="L16" si="4">SUM(L14:L15)</f>
        <v>101500</v>
      </c>
    </row>
    <row r="17" spans="1:12" ht="16.5" thickBot="1" x14ac:dyDescent="0.3">
      <c r="A17" s="190" t="s">
        <v>168</v>
      </c>
      <c r="B17" s="191">
        <f>SUM(B16,B12)</f>
        <v>3600000</v>
      </c>
      <c r="C17" s="192">
        <f t="shared" ref="C17:L17" si="5">SUM(C16,C12)</f>
        <v>1800000</v>
      </c>
      <c r="D17" s="193">
        <f t="shared" si="5"/>
        <v>170</v>
      </c>
      <c r="E17" s="191">
        <f t="shared" si="5"/>
        <v>269750</v>
      </c>
      <c r="F17" s="194">
        <f t="shared" si="5"/>
        <v>134875</v>
      </c>
      <c r="G17" s="195">
        <f t="shared" si="5"/>
        <v>90</v>
      </c>
      <c r="H17" s="191">
        <f t="shared" si="5"/>
        <v>18000</v>
      </c>
      <c r="I17" s="192">
        <f t="shared" si="5"/>
        <v>9000</v>
      </c>
      <c r="J17" s="193">
        <f t="shared" si="5"/>
        <v>260</v>
      </c>
      <c r="K17" s="191">
        <f t="shared" si="5"/>
        <v>287750</v>
      </c>
      <c r="L17" s="194">
        <f t="shared" si="5"/>
        <v>143875</v>
      </c>
    </row>
    <row r="18" spans="1:12" ht="16.5" thickBot="1" x14ac:dyDescent="0.3">
      <c r="A18" s="398" t="s">
        <v>169</v>
      </c>
      <c r="B18" s="399"/>
      <c r="C18" s="400"/>
      <c r="D18" s="401" t="s">
        <v>169</v>
      </c>
      <c r="E18" s="402"/>
      <c r="F18" s="403"/>
      <c r="G18" s="402" t="s">
        <v>169</v>
      </c>
      <c r="H18" s="402"/>
      <c r="I18" s="402"/>
      <c r="J18" s="401" t="s">
        <v>169</v>
      </c>
      <c r="K18" s="402"/>
      <c r="L18" s="403"/>
    </row>
    <row r="19" spans="1:12" x14ac:dyDescent="0.25">
      <c r="A19" s="196" t="s">
        <v>170</v>
      </c>
      <c r="B19" s="197">
        <f>B12/B17</f>
        <v>0.16666666666666666</v>
      </c>
      <c r="C19" s="198">
        <f>C12/C17</f>
        <v>0.16666666666666666</v>
      </c>
      <c r="D19" s="199"/>
      <c r="E19" s="197">
        <f>E12/E17</f>
        <v>0.29193697868396662</v>
      </c>
      <c r="F19" s="200">
        <f>F12/F17</f>
        <v>0.29193697868396662</v>
      </c>
      <c r="G19" s="201"/>
      <c r="H19" s="197">
        <f>IF(H17&gt;0,H12/H17,0)</f>
        <v>0.33333333333333331</v>
      </c>
      <c r="I19" s="198">
        <f>IF(I17&gt;0,I12/I17,0)</f>
        <v>0.33333333333333331</v>
      </c>
      <c r="J19" s="199"/>
      <c r="K19" s="197">
        <f>K12/K17</f>
        <v>0.29452649869678538</v>
      </c>
      <c r="L19" s="200">
        <f>L12/L17</f>
        <v>0.29452649869678538</v>
      </c>
    </row>
    <row r="20" spans="1:12" ht="16.5" thickBot="1" x14ac:dyDescent="0.3">
      <c r="A20" s="190" t="s">
        <v>171</v>
      </c>
      <c r="B20" s="202">
        <f>B16/B17</f>
        <v>0.83333333333333337</v>
      </c>
      <c r="C20" s="203">
        <f>C16/C17</f>
        <v>0.83333333333333337</v>
      </c>
      <c r="D20" s="204"/>
      <c r="E20" s="202">
        <f>E16/E17</f>
        <v>0.70806302131603338</v>
      </c>
      <c r="F20" s="205">
        <f>F16/F17</f>
        <v>0.70806302131603338</v>
      </c>
      <c r="G20" s="206"/>
      <c r="H20" s="202">
        <f>IF(H17&gt;0,H16/H17,0)</f>
        <v>0.66666666666666663</v>
      </c>
      <c r="I20" s="203">
        <f>IF(I17&gt;0,I16/I17,0)</f>
        <v>0.66666666666666663</v>
      </c>
      <c r="J20" s="204"/>
      <c r="K20" s="202">
        <f>K16/K17</f>
        <v>0.70547350130321462</v>
      </c>
      <c r="L20" s="205">
        <f>L16/L17</f>
        <v>0.70547350130321462</v>
      </c>
    </row>
    <row r="21" spans="1:12" ht="16.5" thickBot="1" x14ac:dyDescent="0.3">
      <c r="A21" s="430" t="s">
        <v>172</v>
      </c>
      <c r="B21" s="431"/>
      <c r="C21" s="432"/>
      <c r="D21" s="414" t="s">
        <v>172</v>
      </c>
      <c r="E21" s="415"/>
      <c r="F21" s="416"/>
      <c r="G21" s="415" t="s">
        <v>172</v>
      </c>
      <c r="H21" s="415"/>
      <c r="I21" s="415"/>
      <c r="J21" s="414" t="s">
        <v>172</v>
      </c>
      <c r="K21" s="415"/>
      <c r="L21" s="416"/>
    </row>
    <row r="22" spans="1:12" x14ac:dyDescent="0.25">
      <c r="A22" s="207" t="s">
        <v>173</v>
      </c>
      <c r="B22" s="208">
        <f>'B-Budget'!D59</f>
        <v>590000</v>
      </c>
      <c r="C22" s="209">
        <f>'B-Budget'!E59</f>
        <v>295000</v>
      </c>
      <c r="D22" s="210" t="s">
        <v>59</v>
      </c>
      <c r="E22" s="211">
        <f>'B-SBE'!D18</f>
        <v>65000</v>
      </c>
      <c r="F22" s="212">
        <f>'B-SBE'!F18</f>
        <v>32500</v>
      </c>
      <c r="G22" s="210" t="s">
        <v>59</v>
      </c>
      <c r="H22" s="213">
        <v>10000</v>
      </c>
      <c r="I22" s="214">
        <v>5000</v>
      </c>
      <c r="J22" s="215"/>
      <c r="K22" s="211">
        <f>SUM(E22,H22)</f>
        <v>75000</v>
      </c>
      <c r="L22" s="212">
        <f>SUM(F22,I22)</f>
        <v>37500</v>
      </c>
    </row>
    <row r="23" spans="1:12" s="11" customFormat="1" ht="16.5" customHeight="1" thickBot="1" x14ac:dyDescent="0.3">
      <c r="A23" s="89" t="s">
        <v>174</v>
      </c>
      <c r="B23" s="154">
        <f>'B-Budget'!D60</f>
        <v>0.16388888888888889</v>
      </c>
      <c r="C23" s="156">
        <f>'B-Budget'!E60</f>
        <v>0.16388888888888889</v>
      </c>
      <c r="D23" s="169" t="s">
        <v>59</v>
      </c>
      <c r="E23" s="154">
        <f>IF(E17&gt;0,E22/E17,0)</f>
        <v>0.24096385542168675</v>
      </c>
      <c r="F23" s="156">
        <f>IF(F17&gt;0,F22/F17,0)</f>
        <v>0.24096385542168675</v>
      </c>
      <c r="G23" s="169" t="s">
        <v>59</v>
      </c>
      <c r="H23" s="154">
        <f>IF(H17&gt;0,H22/H17,0)</f>
        <v>0.55555555555555558</v>
      </c>
      <c r="I23" s="156">
        <f>IF(I17&gt;0,I22/I17,0)</f>
        <v>0.55555555555555558</v>
      </c>
      <c r="J23" s="91"/>
      <c r="K23" s="154">
        <f>IF(K17&gt;0,K22/K17,0)</f>
        <v>0.26064291920069504</v>
      </c>
      <c r="L23" s="161">
        <f>IF(L17&gt;0,L22/L17,0)</f>
        <v>0.26064291920069504</v>
      </c>
    </row>
    <row r="24" spans="1:12" ht="16.5" thickBot="1" x14ac:dyDescent="0.3"/>
    <row r="25" spans="1:12" x14ac:dyDescent="0.25">
      <c r="A25" s="227" t="s">
        <v>175</v>
      </c>
      <c r="B25" s="228" t="s">
        <v>162</v>
      </c>
      <c r="C25" s="229" t="s">
        <v>163</v>
      </c>
      <c r="I25" s="417" t="s">
        <v>176</v>
      </c>
      <c r="J25" s="418"/>
      <c r="K25" s="17" t="s">
        <v>162</v>
      </c>
      <c r="L25" s="18" t="s">
        <v>163</v>
      </c>
    </row>
    <row r="26" spans="1:12" x14ac:dyDescent="0.25">
      <c r="A26" s="225" t="s">
        <v>89</v>
      </c>
      <c r="B26" s="157">
        <f>K12/B12</f>
        <v>0.14124999999999999</v>
      </c>
      <c r="C26" s="166">
        <f>L12/C12</f>
        <v>0.14124999999999999</v>
      </c>
      <c r="I26" s="404" t="s">
        <v>89</v>
      </c>
      <c r="J26" s="405"/>
      <c r="K26" s="41">
        <f>B12-K12</f>
        <v>515250</v>
      </c>
      <c r="L26" s="42">
        <f>C12-L12</f>
        <v>257625</v>
      </c>
    </row>
    <row r="27" spans="1:12" x14ac:dyDescent="0.25">
      <c r="A27" s="225" t="s">
        <v>91</v>
      </c>
      <c r="B27" s="157">
        <f>K17/B17</f>
        <v>7.993055555555556E-2</v>
      </c>
      <c r="C27" s="166">
        <f>L17/C17</f>
        <v>7.993055555555556E-2</v>
      </c>
      <c r="I27" s="404" t="s">
        <v>91</v>
      </c>
      <c r="J27" s="405"/>
      <c r="K27" s="41">
        <f>B16-K16</f>
        <v>2797000</v>
      </c>
      <c r="L27" s="42">
        <f>C16-L16</f>
        <v>1398500</v>
      </c>
    </row>
    <row r="28" spans="1:12" ht="16.5" thickBot="1" x14ac:dyDescent="0.3">
      <c r="A28" s="226" t="s">
        <v>177</v>
      </c>
      <c r="B28" s="167">
        <f>K22/B22</f>
        <v>0.1271186440677966</v>
      </c>
      <c r="C28" s="168">
        <f>L22/C22</f>
        <v>0.1271186440677966</v>
      </c>
      <c r="I28" s="406" t="s">
        <v>177</v>
      </c>
      <c r="J28" s="407"/>
      <c r="K28" s="94">
        <f>B22-K22</f>
        <v>515000</v>
      </c>
      <c r="L28" s="95">
        <f>C22-L22</f>
        <v>257500</v>
      </c>
    </row>
    <row r="29" spans="1:12" ht="16.5" thickBot="1" x14ac:dyDescent="0.3"/>
    <row r="30" spans="1:12" ht="57" customHeight="1" thickBot="1" x14ac:dyDescent="0.3">
      <c r="A30" s="420" t="s">
        <v>178</v>
      </c>
      <c r="B30" s="421"/>
      <c r="C30" s="216">
        <f>C17*0.05</f>
        <v>90000</v>
      </c>
    </row>
  </sheetData>
  <mergeCells count="31">
    <mergeCell ref="I25:J25"/>
    <mergeCell ref="I26:J26"/>
    <mergeCell ref="I27:J27"/>
    <mergeCell ref="I28:J28"/>
    <mergeCell ref="A30:B30"/>
    <mergeCell ref="A18:C18"/>
    <mergeCell ref="D18:F18"/>
    <mergeCell ref="G18:I18"/>
    <mergeCell ref="J18:L18"/>
    <mergeCell ref="A21:C21"/>
    <mergeCell ref="D21:F21"/>
    <mergeCell ref="G21:I21"/>
    <mergeCell ref="J21:L21"/>
    <mergeCell ref="A9:C9"/>
    <mergeCell ref="D9:F9"/>
    <mergeCell ref="G9:I9"/>
    <mergeCell ref="J9:L9"/>
    <mergeCell ref="A13:C13"/>
    <mergeCell ref="D13:F13"/>
    <mergeCell ref="G13:I13"/>
    <mergeCell ref="J13:L13"/>
    <mergeCell ref="B7:C7"/>
    <mergeCell ref="D7:F7"/>
    <mergeCell ref="G7:I7"/>
    <mergeCell ref="J7:L7"/>
    <mergeCell ref="A1:F1"/>
    <mergeCell ref="I1:L1"/>
    <mergeCell ref="A2:F3"/>
    <mergeCell ref="I2:L2"/>
    <mergeCell ref="I3:L3"/>
    <mergeCell ref="A5:L5"/>
  </mergeCells>
  <pageMargins left="0.25" right="0.25" top="0.75" bottom="0.75" header="0.3" footer="0.3"/>
  <pageSetup scale="93" fitToHeight="0" orientation="landscape" r:id="rId1"/>
  <headerFooter>
    <oddHeader>&amp;C&amp;"-,Bold"Safe Routes to BART</oddHeader>
    <oddFooter>&amp;L&amp;"-,Regular"&amp;10Reimbursement Calculation Workbook
Version B: SR2B funds a specified Project segment&amp;C&amp;"-,Regular"&amp;10Summary&amp;R&amp;"-,Regular"&amp;10&amp;P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2144-7EC1-4607-8605-C67EE5AB6A50}">
  <sheetPr>
    <tabColor theme="5"/>
    <pageSetUpPr fitToPage="1"/>
  </sheetPr>
  <dimension ref="A1:I28"/>
  <sheetViews>
    <sheetView workbookViewId="0">
      <selection activeCell="F1" sqref="F1:G3"/>
    </sheetView>
    <sheetView tabSelected="1" workbookViewId="1">
      <selection activeCell="E23" sqref="E23"/>
    </sheetView>
  </sheetViews>
  <sheetFormatPr defaultColWidth="8.6640625" defaultRowHeight="15.75" x14ac:dyDescent="0.25"/>
  <cols>
    <col min="1" max="1" width="20.77734375" style="7" customWidth="1"/>
    <col min="2" max="2" width="12.77734375" style="7" customWidth="1"/>
    <col min="3" max="3" width="16.77734375" style="7" customWidth="1"/>
    <col min="4" max="5" width="10.77734375" style="7" customWidth="1"/>
    <col min="6" max="6" width="15.77734375" style="7" customWidth="1"/>
    <col min="7" max="7" width="20.77734375" style="7" customWidth="1"/>
    <col min="8" max="8" width="12.33203125" style="7" customWidth="1"/>
    <col min="9" max="16384" width="8.6640625" style="7"/>
  </cols>
  <sheetData>
    <row r="1" spans="1:9" ht="21.95" customHeight="1" x14ac:dyDescent="0.25">
      <c r="A1" s="388" t="str">
        <f>'B-Invoice'!B2</f>
        <v>Name of project sponsor</v>
      </c>
      <c r="B1" s="389"/>
      <c r="C1" s="389"/>
      <c r="D1" s="6" t="s">
        <v>51</v>
      </c>
      <c r="E1" s="6"/>
      <c r="F1" s="357" t="str">
        <f>'B-Invoice'!L5</f>
        <v>MM/DD/YYYY</v>
      </c>
      <c r="G1" s="358"/>
    </row>
    <row r="2" spans="1:9" ht="21.95" customHeight="1" x14ac:dyDescent="0.25">
      <c r="A2" s="373" t="str">
        <f>'B-Invoice'!E17</f>
        <v>Magnificent Walkways</v>
      </c>
      <c r="B2" s="374"/>
      <c r="C2" s="374"/>
      <c r="D2" s="10" t="s">
        <v>52</v>
      </c>
      <c r="E2" s="10"/>
      <c r="F2" s="360" t="str">
        <f>'B-Invoice'!J19</f>
        <v>MM/DD/YYYY -MM/DD/YYYY</v>
      </c>
      <c r="G2" s="360"/>
    </row>
    <row r="3" spans="1:9" ht="21.95" customHeight="1" thickBot="1" x14ac:dyDescent="0.3">
      <c r="A3" s="375"/>
      <c r="B3" s="376"/>
      <c r="C3" s="376"/>
      <c r="D3" s="8" t="s">
        <v>8</v>
      </c>
      <c r="E3" s="8"/>
      <c r="F3" s="364" t="str">
        <f>'B-Invoice'!L3</f>
        <v xml:space="preserve">xxxxxxxxx	</v>
      </c>
      <c r="G3" s="365"/>
    </row>
    <row r="4" spans="1:9" ht="7.35" customHeight="1" x14ac:dyDescent="0.25">
      <c r="A4" s="13"/>
      <c r="B4" s="13"/>
      <c r="C4" s="13"/>
      <c r="D4" s="11"/>
      <c r="E4" s="10"/>
      <c r="F4" s="435"/>
    </row>
    <row r="5" spans="1:9" ht="33" customHeight="1" x14ac:dyDescent="0.25">
      <c r="A5" s="419" t="s">
        <v>186</v>
      </c>
      <c r="B5" s="377"/>
      <c r="C5" s="377"/>
      <c r="D5" s="377"/>
      <c r="E5" s="377"/>
      <c r="F5" s="377"/>
      <c r="G5" s="377"/>
      <c r="I5" s="436"/>
    </row>
    <row r="6" spans="1:9" ht="7.35" customHeight="1" thickBot="1" x14ac:dyDescent="0.3">
      <c r="A6" s="13"/>
      <c r="B6" s="13"/>
      <c r="C6" s="13"/>
      <c r="D6" s="11"/>
      <c r="E6" s="10"/>
      <c r="F6" s="435"/>
    </row>
    <row r="7" spans="1:9" s="12" customFormat="1" ht="43.5" customHeight="1" thickBot="1" x14ac:dyDescent="0.3">
      <c r="A7" s="437" t="s">
        <v>187</v>
      </c>
      <c r="B7" s="438"/>
      <c r="C7" s="438"/>
      <c r="D7" s="438"/>
      <c r="E7" s="439"/>
    </row>
    <row r="8" spans="1:9" s="15" customFormat="1" ht="30" customHeight="1" x14ac:dyDescent="0.25">
      <c r="A8" s="25" t="s">
        <v>142</v>
      </c>
      <c r="B8" s="440" t="s">
        <v>188</v>
      </c>
      <c r="C8" s="440" t="s">
        <v>189</v>
      </c>
      <c r="D8" s="440" t="s">
        <v>121</v>
      </c>
      <c r="E8" s="441" t="s">
        <v>57</v>
      </c>
      <c r="G8" s="436"/>
    </row>
    <row r="9" spans="1:9" x14ac:dyDescent="0.25">
      <c r="A9" s="44" t="s">
        <v>95</v>
      </c>
      <c r="B9" s="442" t="s">
        <v>190</v>
      </c>
      <c r="C9" s="23">
        <v>30000</v>
      </c>
      <c r="D9" s="443">
        <v>15000</v>
      </c>
      <c r="E9" s="444">
        <f>C9-D9</f>
        <v>15000</v>
      </c>
    </row>
    <row r="10" spans="1:9" x14ac:dyDescent="0.25">
      <c r="A10" s="44" t="s">
        <v>99</v>
      </c>
      <c r="B10" s="442" t="s">
        <v>190</v>
      </c>
      <c r="C10" s="23">
        <v>6000</v>
      </c>
      <c r="D10" s="443">
        <v>3000</v>
      </c>
      <c r="E10" s="444">
        <f t="shared" ref="E10:E14" si="0">C10-D10</f>
        <v>3000</v>
      </c>
    </row>
    <row r="11" spans="1:9" x14ac:dyDescent="0.25">
      <c r="A11" s="44" t="s">
        <v>97</v>
      </c>
      <c r="B11" s="442" t="s">
        <v>190</v>
      </c>
      <c r="C11" s="23">
        <v>0</v>
      </c>
      <c r="D11" s="443">
        <f t="shared" ref="D10:D14" si="1">C11*0.09</f>
        <v>0</v>
      </c>
      <c r="E11" s="444">
        <f t="shared" si="0"/>
        <v>0</v>
      </c>
    </row>
    <row r="12" spans="1:9" x14ac:dyDescent="0.25">
      <c r="A12" s="44" t="s">
        <v>95</v>
      </c>
      <c r="B12" s="442" t="s">
        <v>191</v>
      </c>
      <c r="C12" s="23">
        <v>25000</v>
      </c>
      <c r="D12" s="443">
        <v>12500</v>
      </c>
      <c r="E12" s="444">
        <f>C12-D12</f>
        <v>12500</v>
      </c>
    </row>
    <row r="13" spans="1:9" x14ac:dyDescent="0.25">
      <c r="A13" s="44" t="s">
        <v>99</v>
      </c>
      <c r="B13" s="442" t="s">
        <v>191</v>
      </c>
      <c r="C13" s="23">
        <v>4000</v>
      </c>
      <c r="D13" s="443">
        <v>2000</v>
      </c>
      <c r="E13" s="444">
        <f t="shared" ref="E13:E14" si="2">C13-D13</f>
        <v>2000</v>
      </c>
    </row>
    <row r="14" spans="1:9" x14ac:dyDescent="0.25">
      <c r="A14" s="44" t="s">
        <v>97</v>
      </c>
      <c r="B14" s="442" t="s">
        <v>191</v>
      </c>
      <c r="C14" s="23">
        <v>0</v>
      </c>
      <c r="D14" s="443">
        <f t="shared" ref="D14" si="3">C14*0.09</f>
        <v>0</v>
      </c>
      <c r="E14" s="444">
        <f t="shared" si="2"/>
        <v>0</v>
      </c>
    </row>
    <row r="15" spans="1:9" x14ac:dyDescent="0.25">
      <c r="A15" s="223"/>
      <c r="B15" s="445"/>
      <c r="C15" s="113"/>
      <c r="D15" s="113"/>
      <c r="E15" s="444"/>
    </row>
    <row r="16" spans="1:9" ht="16.5" thickBot="1" x14ac:dyDescent="0.3">
      <c r="A16" s="446"/>
      <c r="B16" s="447"/>
      <c r="C16" s="131"/>
      <c r="D16" s="131"/>
      <c r="E16" s="444"/>
    </row>
    <row r="17" spans="1:7" s="11" customFormat="1" ht="16.5" customHeight="1" thickBot="1" x14ac:dyDescent="0.3">
      <c r="A17" s="342" t="s">
        <v>192</v>
      </c>
      <c r="B17" s="344"/>
      <c r="C17" s="448">
        <f>SUM(C9:C16)</f>
        <v>65000</v>
      </c>
      <c r="D17" s="448">
        <f>SUM(D9:D16)</f>
        <v>32500</v>
      </c>
      <c r="E17" s="449">
        <f>SUM(E9:E16)</f>
        <v>32500</v>
      </c>
    </row>
    <row r="18" spans="1:7" ht="21.75" customHeight="1" thickBot="1" x14ac:dyDescent="0.3">
      <c r="A18" s="13"/>
      <c r="B18" s="13"/>
      <c r="C18" s="13"/>
      <c r="D18" s="11"/>
      <c r="E18" s="10"/>
      <c r="F18" s="435"/>
    </row>
    <row r="19" spans="1:7" ht="16.5" thickBot="1" x14ac:dyDescent="0.3">
      <c r="A19" s="370" t="s">
        <v>193</v>
      </c>
      <c r="B19" s="371"/>
      <c r="C19" s="371"/>
      <c r="D19" s="371"/>
      <c r="E19" s="371"/>
      <c r="F19" s="371"/>
      <c r="G19" s="372"/>
    </row>
    <row r="20" spans="1:7" ht="30" x14ac:dyDescent="0.25">
      <c r="A20" s="450" t="s">
        <v>194</v>
      </c>
      <c r="B20" s="221" t="s">
        <v>195</v>
      </c>
      <c r="C20" s="221" t="s">
        <v>196</v>
      </c>
      <c r="D20" s="221" t="s">
        <v>121</v>
      </c>
      <c r="E20" s="221" t="s">
        <v>57</v>
      </c>
      <c r="F20" s="221" t="s">
        <v>142</v>
      </c>
      <c r="G20" s="222" t="s">
        <v>197</v>
      </c>
    </row>
    <row r="21" spans="1:7" x14ac:dyDescent="0.25">
      <c r="A21" s="451" t="s">
        <v>151</v>
      </c>
      <c r="B21" s="51">
        <v>1234</v>
      </c>
      <c r="C21" s="52">
        <v>40000</v>
      </c>
      <c r="D21" s="52">
        <v>20000</v>
      </c>
      <c r="E21" s="452">
        <f t="shared" ref="E21:E24" si="4">C21-D21</f>
        <v>20000</v>
      </c>
      <c r="F21" s="44" t="s">
        <v>95</v>
      </c>
      <c r="G21" s="453"/>
    </row>
    <row r="22" spans="1:7" x14ac:dyDescent="0.25">
      <c r="A22" s="451" t="s">
        <v>152</v>
      </c>
      <c r="B22" s="51">
        <v>5678</v>
      </c>
      <c r="C22" s="52">
        <v>15000</v>
      </c>
      <c r="D22" s="52">
        <v>7500</v>
      </c>
      <c r="E22" s="452">
        <f t="shared" si="4"/>
        <v>7500</v>
      </c>
      <c r="F22" s="44" t="s">
        <v>95</v>
      </c>
      <c r="G22" s="453"/>
    </row>
    <row r="23" spans="1:7" x14ac:dyDescent="0.25">
      <c r="A23" s="451" t="s">
        <v>99</v>
      </c>
      <c r="B23" s="51">
        <v>9012</v>
      </c>
      <c r="C23" s="52">
        <v>10000</v>
      </c>
      <c r="D23" s="52">
        <v>5000</v>
      </c>
      <c r="E23" s="452">
        <f t="shared" si="4"/>
        <v>5000</v>
      </c>
      <c r="F23" s="44" t="s">
        <v>99</v>
      </c>
      <c r="G23" s="453"/>
    </row>
    <row r="24" spans="1:7" x14ac:dyDescent="0.25">
      <c r="A24" s="454"/>
      <c r="B24" s="51"/>
      <c r="C24" s="23"/>
      <c r="D24" s="52"/>
      <c r="E24" s="452">
        <f t="shared" si="4"/>
        <v>0</v>
      </c>
      <c r="F24" s="44"/>
      <c r="G24" s="453"/>
    </row>
    <row r="25" spans="1:7" x14ac:dyDescent="0.25">
      <c r="A25" s="454"/>
      <c r="B25" s="51"/>
      <c r="C25" s="52"/>
      <c r="D25" s="455"/>
      <c r="E25" s="452"/>
      <c r="F25" s="44"/>
      <c r="G25" s="453"/>
    </row>
    <row r="26" spans="1:7" ht="16.5" thickBot="1" x14ac:dyDescent="0.3">
      <c r="A26" s="456"/>
      <c r="B26" s="457"/>
      <c r="C26" s="458"/>
      <c r="D26" s="459"/>
      <c r="E26" s="460"/>
      <c r="F26" s="461"/>
      <c r="G26" s="462"/>
    </row>
    <row r="27" spans="1:7" x14ac:dyDescent="0.25">
      <c r="A27" s="463" t="s">
        <v>198</v>
      </c>
      <c r="B27" s="464"/>
      <c r="C27" s="465">
        <f>SUM(C21:C26)</f>
        <v>65000</v>
      </c>
      <c r="D27" s="465">
        <f>SUM(D21:D26)</f>
        <v>32500</v>
      </c>
      <c r="E27" s="151">
        <f>SUM(E21:E26)</f>
        <v>32500</v>
      </c>
    </row>
    <row r="28" spans="1:7" ht="48.75" customHeight="1" thickBot="1" x14ac:dyDescent="0.3">
      <c r="A28" s="466" t="s">
        <v>199</v>
      </c>
      <c r="B28" s="467"/>
      <c r="C28" s="468">
        <f>C17-C27</f>
        <v>0</v>
      </c>
      <c r="D28" s="468">
        <f>D17-D27</f>
        <v>0</v>
      </c>
      <c r="E28" s="152">
        <f>E17-E27</f>
        <v>0</v>
      </c>
    </row>
  </sheetData>
  <mergeCells count="11">
    <mergeCell ref="A7:E7"/>
    <mergeCell ref="A17:B17"/>
    <mergeCell ref="A19:G19"/>
    <mergeCell ref="A27:B27"/>
    <mergeCell ref="A28:B28"/>
    <mergeCell ref="A1:C1"/>
    <mergeCell ref="F1:G1"/>
    <mergeCell ref="A2:C3"/>
    <mergeCell ref="F2:G2"/>
    <mergeCell ref="F3:G3"/>
    <mergeCell ref="A5:G5"/>
  </mergeCells>
  <dataValidations count="1">
    <dataValidation type="list" allowBlank="1" showInputMessage="1" showErrorMessage="1" prompt="Choose CON or CON MGMT" sqref="B26" xr:uid="{FCFFDD72-056E-49ED-86AF-E982F328BA93}">
      <formula1>#REF!</formula1>
    </dataValidation>
  </dataValidations>
  <pageMargins left="0.25" right="0.25" top="0.75" bottom="0.75" header="0.3" footer="0.3"/>
  <pageSetup fitToHeight="0" orientation="landscape" r:id="rId1"/>
  <headerFooter>
    <oddHeader>&amp;C&amp;"-,Bold"Safe Routes to BART</oddHeader>
    <oddFooter>&amp;L&amp;"-,Regular"&amp;10Reimbursement Calculation Workbook
Version B: SR2B funds a specified Project segment&amp;C&amp;"-,Regular"&amp;10SBE Participation&amp;R&amp;"-,Regular"&amp;10&amp;P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1F9BA-0BDC-4BEE-A3B8-78F597792614}">
  <sheetPr>
    <tabColor theme="7"/>
  </sheetPr>
  <dimension ref="B1:T43"/>
  <sheetViews>
    <sheetView view="pageLayout" zoomScale="106" zoomScaleNormal="150" zoomScaleSheetLayoutView="100" zoomScalePageLayoutView="106" workbookViewId="0">
      <selection activeCell="P14" sqref="P14"/>
    </sheetView>
    <sheetView workbookViewId="1"/>
  </sheetViews>
  <sheetFormatPr defaultColWidth="8.88671875" defaultRowHeight="15" x14ac:dyDescent="0.25"/>
  <cols>
    <col min="1" max="1" width="5.5546875" style="5" customWidth="1"/>
    <col min="2" max="2" width="4.44140625" style="5" customWidth="1"/>
    <col min="3" max="3" width="3.44140625" style="5" customWidth="1"/>
    <col min="4" max="10" width="4.44140625" style="5" customWidth="1"/>
    <col min="11" max="11" width="5.6640625" style="5" customWidth="1"/>
    <col min="12" max="19" width="4.44140625" style="5" customWidth="1"/>
    <col min="20" max="16384" width="8.88671875" style="5"/>
  </cols>
  <sheetData>
    <row r="1" spans="2:20" ht="9" customHeight="1" thickBot="1" x14ac:dyDescent="0.3">
      <c r="B1" s="230"/>
      <c r="C1" s="230"/>
      <c r="D1" s="230"/>
      <c r="E1" s="230"/>
      <c r="F1" s="230"/>
      <c r="G1" s="230"/>
      <c r="H1" s="230"/>
      <c r="I1" s="230"/>
      <c r="J1" s="230"/>
      <c r="K1" s="230"/>
      <c r="L1" s="230"/>
      <c r="M1" s="230"/>
      <c r="N1" s="230"/>
      <c r="O1" s="230"/>
      <c r="P1" s="230"/>
      <c r="Q1" s="230"/>
      <c r="R1" s="230"/>
      <c r="S1" s="230"/>
      <c r="T1" s="230"/>
    </row>
    <row r="2" spans="2:20" ht="15.75" x14ac:dyDescent="0.25">
      <c r="B2" s="258" t="s">
        <v>7</v>
      </c>
      <c r="C2" s="259"/>
      <c r="D2" s="259"/>
      <c r="E2" s="259"/>
      <c r="F2" s="259"/>
      <c r="G2" s="259"/>
      <c r="H2" s="259"/>
      <c r="I2" s="259"/>
      <c r="J2" s="260"/>
      <c r="K2" s="230"/>
      <c r="L2" s="248" t="s">
        <v>8</v>
      </c>
      <c r="M2" s="249"/>
      <c r="N2" s="249"/>
      <c r="O2" s="250"/>
      <c r="P2" s="230"/>
      <c r="Q2" s="230"/>
      <c r="R2" s="230"/>
      <c r="S2" s="230"/>
      <c r="T2" s="230"/>
    </row>
    <row r="3" spans="2:20" ht="15.75" x14ac:dyDescent="0.25">
      <c r="B3" s="261" t="s">
        <v>9</v>
      </c>
      <c r="C3" s="262"/>
      <c r="D3" s="262"/>
      <c r="E3" s="262"/>
      <c r="F3" s="262"/>
      <c r="G3" s="262"/>
      <c r="H3" s="262"/>
      <c r="I3" s="262"/>
      <c r="J3" s="263"/>
      <c r="K3" s="230"/>
      <c r="L3" s="264" t="s">
        <v>10</v>
      </c>
      <c r="M3" s="265"/>
      <c r="N3" s="265"/>
      <c r="O3" s="266"/>
      <c r="P3" s="230"/>
      <c r="Q3" s="230"/>
      <c r="R3" s="230"/>
      <c r="S3" s="230"/>
      <c r="T3" s="230"/>
    </row>
    <row r="4" spans="2:20" ht="15.75" x14ac:dyDescent="0.25">
      <c r="B4" s="261" t="s">
        <v>9</v>
      </c>
      <c r="C4" s="262"/>
      <c r="D4" s="262"/>
      <c r="E4" s="262"/>
      <c r="F4" s="262"/>
      <c r="G4" s="262"/>
      <c r="H4" s="262"/>
      <c r="I4" s="262"/>
      <c r="J4" s="263"/>
      <c r="K4" s="230"/>
      <c r="L4" s="251" t="s">
        <v>11</v>
      </c>
      <c r="M4" s="252"/>
      <c r="N4" s="252"/>
      <c r="O4" s="253"/>
      <c r="P4" s="230"/>
      <c r="Q4" s="230"/>
      <c r="R4" s="230"/>
      <c r="S4" s="230"/>
      <c r="T4" s="230"/>
    </row>
    <row r="5" spans="2:20" ht="15.75" x14ac:dyDescent="0.25">
      <c r="B5" s="261" t="s">
        <v>12</v>
      </c>
      <c r="C5" s="262"/>
      <c r="D5" s="262"/>
      <c r="E5" s="262"/>
      <c r="F5" s="262"/>
      <c r="G5" s="262"/>
      <c r="H5" s="262"/>
      <c r="I5" s="262"/>
      <c r="J5" s="263"/>
      <c r="K5" s="230"/>
      <c r="L5" s="264" t="s">
        <v>13</v>
      </c>
      <c r="M5" s="265"/>
      <c r="N5" s="265"/>
      <c r="O5" s="266"/>
      <c r="P5" s="230"/>
      <c r="Q5" s="230"/>
      <c r="R5" s="230"/>
      <c r="S5" s="230"/>
      <c r="T5" s="230"/>
    </row>
    <row r="6" spans="2:20" x14ac:dyDescent="0.25">
      <c r="B6" s="254" t="s">
        <v>14</v>
      </c>
      <c r="C6" s="255"/>
      <c r="D6" s="255"/>
      <c r="E6" s="256"/>
      <c r="F6" s="256"/>
      <c r="G6" s="256"/>
      <c r="H6" s="256"/>
      <c r="I6" s="256"/>
      <c r="J6" s="257"/>
      <c r="K6" s="230"/>
      <c r="L6" s="251" t="s">
        <v>15</v>
      </c>
      <c r="M6" s="252"/>
      <c r="N6" s="252"/>
      <c r="O6" s="253"/>
      <c r="P6" s="230"/>
      <c r="Q6" s="230"/>
      <c r="R6" s="230"/>
      <c r="S6" s="230"/>
      <c r="T6" s="230"/>
    </row>
    <row r="7" spans="2:20" x14ac:dyDescent="0.25">
      <c r="B7" s="254" t="s">
        <v>16</v>
      </c>
      <c r="C7" s="255"/>
      <c r="D7" s="255"/>
      <c r="E7" s="256"/>
      <c r="F7" s="256"/>
      <c r="G7" s="256"/>
      <c r="H7" s="256"/>
      <c r="I7" s="256"/>
      <c r="J7" s="257"/>
      <c r="K7" s="230"/>
      <c r="L7" s="264" t="s">
        <v>17</v>
      </c>
      <c r="M7" s="265"/>
      <c r="N7" s="265"/>
      <c r="O7" s="266"/>
      <c r="P7" s="230"/>
      <c r="Q7" s="230"/>
      <c r="R7" s="230"/>
      <c r="S7" s="230"/>
      <c r="T7" s="230"/>
    </row>
    <row r="8" spans="2:20" ht="15.75" thickBot="1" x14ac:dyDescent="0.3">
      <c r="B8" s="267" t="s">
        <v>18</v>
      </c>
      <c r="C8" s="268"/>
      <c r="D8" s="268"/>
      <c r="E8" s="269"/>
      <c r="F8" s="269"/>
      <c r="G8" s="269"/>
      <c r="H8" s="269"/>
      <c r="I8" s="269"/>
      <c r="J8" s="270"/>
      <c r="K8" s="230"/>
      <c r="L8" s="271" t="s">
        <v>19</v>
      </c>
      <c r="M8" s="272"/>
      <c r="N8" s="272"/>
      <c r="O8" s="273"/>
      <c r="P8" s="230"/>
      <c r="Q8" s="230"/>
      <c r="R8" s="230"/>
      <c r="S8" s="230"/>
      <c r="T8" s="230"/>
    </row>
    <row r="9" spans="2:20" ht="15.75" customHeight="1" thickBot="1" x14ac:dyDescent="0.3">
      <c r="B9" s="274" t="s">
        <v>20</v>
      </c>
      <c r="C9" s="275"/>
      <c r="D9" s="275"/>
      <c r="E9" s="275"/>
      <c r="F9" s="275"/>
      <c r="G9" s="275"/>
      <c r="H9" s="275"/>
      <c r="I9" s="275"/>
      <c r="J9" s="276"/>
      <c r="K9" s="230"/>
      <c r="L9" s="286" t="s">
        <v>17</v>
      </c>
      <c r="M9" s="287"/>
      <c r="N9" s="287"/>
      <c r="O9" s="288"/>
      <c r="P9" s="230"/>
      <c r="Q9" s="230"/>
      <c r="R9" s="230"/>
      <c r="S9" s="230"/>
      <c r="T9" s="230"/>
    </row>
    <row r="10" spans="2:20" ht="10.5" customHeight="1" thickBot="1" x14ac:dyDescent="0.3">
      <c r="B10" s="230"/>
      <c r="C10" s="230"/>
      <c r="D10" s="230"/>
      <c r="E10" s="230"/>
      <c r="F10" s="230"/>
      <c r="G10" s="230"/>
      <c r="H10" s="230"/>
      <c r="I10" s="230"/>
      <c r="J10" s="230"/>
      <c r="K10" s="230"/>
      <c r="L10" s="230"/>
      <c r="M10" s="230"/>
      <c r="N10" s="230"/>
      <c r="O10" s="230"/>
      <c r="P10" s="230"/>
      <c r="Q10" s="230"/>
      <c r="R10" s="230"/>
      <c r="S10" s="230"/>
      <c r="T10" s="230"/>
    </row>
    <row r="11" spans="2:20" ht="15.75" x14ac:dyDescent="0.25">
      <c r="B11" s="277" t="s">
        <v>21</v>
      </c>
      <c r="C11" s="278"/>
      <c r="D11" s="279" t="s">
        <v>22</v>
      </c>
      <c r="E11" s="279"/>
      <c r="F11" s="279"/>
      <c r="G11" s="279"/>
      <c r="H11" s="279"/>
      <c r="I11" s="279"/>
      <c r="J11" s="280"/>
      <c r="K11" s="1"/>
      <c r="L11" s="248" t="s">
        <v>23</v>
      </c>
      <c r="M11" s="249"/>
      <c r="N11" s="249"/>
      <c r="O11" s="250"/>
      <c r="P11" s="230"/>
      <c r="Q11" s="230"/>
      <c r="R11" s="230"/>
      <c r="S11" s="230"/>
      <c r="T11" s="230"/>
    </row>
    <row r="12" spans="2:20" ht="15.75" x14ac:dyDescent="0.25">
      <c r="B12" s="97"/>
      <c r="C12" s="1"/>
      <c r="D12" s="281" t="s">
        <v>24</v>
      </c>
      <c r="E12" s="281"/>
      <c r="F12" s="281"/>
      <c r="G12" s="281"/>
      <c r="H12" s="281"/>
      <c r="I12" s="281"/>
      <c r="J12" s="282"/>
      <c r="K12" s="1"/>
      <c r="L12" s="283" t="s">
        <v>25</v>
      </c>
      <c r="M12" s="284"/>
      <c r="N12" s="284"/>
      <c r="O12" s="285"/>
      <c r="P12" s="230"/>
      <c r="Q12" s="230"/>
      <c r="R12" s="230"/>
      <c r="S12" s="230"/>
      <c r="T12" s="230"/>
    </row>
    <row r="13" spans="2:20" ht="15.75" x14ac:dyDescent="0.25">
      <c r="B13" s="97"/>
      <c r="C13" s="1"/>
      <c r="D13" s="281" t="s">
        <v>26</v>
      </c>
      <c r="E13" s="281"/>
      <c r="F13" s="281"/>
      <c r="G13" s="281"/>
      <c r="H13" s="281"/>
      <c r="I13" s="281"/>
      <c r="J13" s="282"/>
      <c r="K13" s="1"/>
      <c r="L13" s="251" t="s">
        <v>27</v>
      </c>
      <c r="M13" s="252"/>
      <c r="N13" s="252"/>
      <c r="O13" s="253"/>
      <c r="P13" s="230"/>
      <c r="Q13" s="230"/>
      <c r="R13" s="230"/>
      <c r="S13" s="230"/>
      <c r="T13" s="230"/>
    </row>
    <row r="14" spans="2:20" ht="16.5" thickBot="1" x14ac:dyDescent="0.3">
      <c r="B14" s="97"/>
      <c r="C14" s="1"/>
      <c r="D14" s="281" t="s">
        <v>28</v>
      </c>
      <c r="E14" s="281"/>
      <c r="F14" s="281"/>
      <c r="G14" s="281"/>
      <c r="H14" s="281"/>
      <c r="I14" s="281"/>
      <c r="J14" s="282"/>
      <c r="K14" s="1"/>
      <c r="L14" s="289" t="s">
        <v>29</v>
      </c>
      <c r="M14" s="290"/>
      <c r="N14" s="290"/>
      <c r="O14" s="291"/>
      <c r="P14" s="230"/>
      <c r="Q14" s="230"/>
      <c r="R14" s="230"/>
      <c r="S14" s="230"/>
      <c r="T14" s="230"/>
    </row>
    <row r="15" spans="2:20" ht="16.5" thickBot="1" x14ac:dyDescent="0.3">
      <c r="B15" s="294" t="s">
        <v>30</v>
      </c>
      <c r="C15" s="295"/>
      <c r="D15" s="290" t="s">
        <v>31</v>
      </c>
      <c r="E15" s="290"/>
      <c r="F15" s="290"/>
      <c r="G15" s="290"/>
      <c r="H15" s="290"/>
      <c r="I15" s="290"/>
      <c r="J15" s="291"/>
      <c r="K15" s="1"/>
      <c r="L15" s="1"/>
      <c r="M15" s="1"/>
      <c r="N15" s="1"/>
      <c r="O15" s="1"/>
      <c r="P15" s="230"/>
      <c r="Q15" s="230"/>
      <c r="R15" s="230"/>
      <c r="S15" s="230"/>
      <c r="T15" s="230"/>
    </row>
    <row r="16" spans="2:20" ht="10.5" customHeight="1" thickBot="1" x14ac:dyDescent="0.3">
      <c r="B16" s="230"/>
      <c r="C16" s="230"/>
      <c r="D16" s="230"/>
      <c r="E16" s="230"/>
      <c r="F16" s="230"/>
      <c r="G16" s="230"/>
      <c r="H16" s="230"/>
      <c r="I16" s="230"/>
      <c r="J16" s="230"/>
      <c r="K16" s="230"/>
      <c r="L16" s="230"/>
      <c r="M16" s="230"/>
      <c r="N16" s="230"/>
      <c r="O16" s="230"/>
      <c r="P16" s="230"/>
      <c r="Q16" s="230"/>
      <c r="R16" s="230"/>
      <c r="S16" s="230"/>
      <c r="T16" s="230"/>
    </row>
    <row r="17" spans="2:17" ht="15" customHeight="1" x14ac:dyDescent="0.25">
      <c r="B17" s="296" t="s">
        <v>32</v>
      </c>
      <c r="C17" s="297"/>
      <c r="D17" s="297"/>
      <c r="E17" s="309" t="s">
        <v>33</v>
      </c>
      <c r="F17" s="309"/>
      <c r="G17" s="309"/>
      <c r="H17" s="309"/>
      <c r="I17" s="309"/>
      <c r="J17" s="309"/>
      <c r="K17" s="309"/>
      <c r="L17" s="309"/>
      <c r="M17" s="309"/>
      <c r="N17" s="309"/>
      <c r="O17" s="310"/>
      <c r="P17" s="230"/>
      <c r="Q17" s="230"/>
    </row>
    <row r="18" spans="2:17" x14ac:dyDescent="0.25">
      <c r="B18" s="96"/>
      <c r="C18" s="230"/>
      <c r="D18" s="230"/>
      <c r="E18" s="311"/>
      <c r="F18" s="311"/>
      <c r="G18" s="311"/>
      <c r="H18" s="311"/>
      <c r="I18" s="311"/>
      <c r="J18" s="311"/>
      <c r="K18" s="311"/>
      <c r="L18" s="311"/>
      <c r="M18" s="311"/>
      <c r="N18" s="311"/>
      <c r="O18" s="312"/>
      <c r="P18" s="230"/>
      <c r="Q18" s="230"/>
    </row>
    <row r="19" spans="2:17" ht="15.75" customHeight="1" thickBot="1" x14ac:dyDescent="0.3">
      <c r="B19" s="298" t="s">
        <v>34</v>
      </c>
      <c r="C19" s="299"/>
      <c r="D19" s="299"/>
      <c r="E19" s="299"/>
      <c r="F19" s="299"/>
      <c r="G19" s="299"/>
      <c r="H19" s="299"/>
      <c r="I19" s="299"/>
      <c r="J19" s="246" t="s">
        <v>35</v>
      </c>
      <c r="K19" s="246"/>
      <c r="L19" s="246"/>
      <c r="M19" s="246"/>
      <c r="N19" s="246"/>
      <c r="O19" s="247"/>
      <c r="P19" s="230"/>
      <c r="Q19" s="230"/>
    </row>
    <row r="20" spans="2:17" ht="10.5" customHeight="1" thickBot="1" x14ac:dyDescent="0.3">
      <c r="B20" s="230"/>
      <c r="C20" s="230"/>
      <c r="D20" s="230"/>
      <c r="E20" s="230"/>
      <c r="F20" s="230"/>
      <c r="G20" s="230"/>
      <c r="H20" s="230"/>
      <c r="I20" s="230"/>
      <c r="J20" s="230"/>
      <c r="K20" s="230"/>
      <c r="L20" s="230"/>
      <c r="M20" s="230"/>
      <c r="N20" s="230"/>
      <c r="O20" s="230"/>
      <c r="P20" s="230"/>
      <c r="Q20" s="230"/>
    </row>
    <row r="21" spans="2:17" x14ac:dyDescent="0.25">
      <c r="B21" s="300" t="s">
        <v>36</v>
      </c>
      <c r="C21" s="301"/>
      <c r="D21" s="301"/>
      <c r="E21" s="301"/>
      <c r="F21" s="301"/>
      <c r="G21" s="301"/>
      <c r="H21" s="301"/>
      <c r="I21" s="301"/>
      <c r="J21" s="301"/>
      <c r="K21" s="301"/>
      <c r="L21" s="301"/>
      <c r="M21" s="301"/>
      <c r="N21" s="301"/>
      <c r="O21" s="302"/>
      <c r="P21" s="230"/>
      <c r="Q21" s="230"/>
    </row>
    <row r="22" spans="2:17" x14ac:dyDescent="0.25">
      <c r="B22" s="237"/>
      <c r="C22" s="230"/>
      <c r="D22" s="230"/>
      <c r="E22" s="230"/>
      <c r="F22" s="230"/>
      <c r="G22" s="230"/>
      <c r="H22" s="230"/>
      <c r="I22" s="230"/>
      <c r="J22" s="230"/>
      <c r="K22" s="230"/>
      <c r="L22" s="230"/>
      <c r="M22" s="230"/>
      <c r="N22" s="230"/>
      <c r="O22" s="238"/>
      <c r="P22" s="230"/>
      <c r="Q22" s="230"/>
    </row>
    <row r="23" spans="2:17" x14ac:dyDescent="0.25">
      <c r="B23" s="239" t="s">
        <v>37</v>
      </c>
      <c r="C23" s="303" t="str">
        <f>CONCATENATE("SR2B"," - ",B2," - ",E17)</f>
        <v>SR2B - Name of project sponsor - Amazing Bikeways</v>
      </c>
      <c r="D23" s="303"/>
      <c r="E23" s="303"/>
      <c r="F23" s="303"/>
      <c r="G23" s="303"/>
      <c r="H23" s="303"/>
      <c r="I23" s="303"/>
      <c r="J23" s="303"/>
      <c r="K23" s="303"/>
      <c r="L23" s="304">
        <f>IF('A-Summary'!L17&lt;=J30,'A-Summary'!F17,J30-'A-Summary'!I17)</f>
        <v>134875</v>
      </c>
      <c r="M23" s="304"/>
      <c r="N23" s="304"/>
      <c r="O23" s="238"/>
      <c r="P23" s="230"/>
      <c r="Q23" s="230"/>
    </row>
    <row r="24" spans="2:17" x14ac:dyDescent="0.25">
      <c r="B24" s="239"/>
      <c r="C24" s="303"/>
      <c r="D24" s="303"/>
      <c r="E24" s="303"/>
      <c r="F24" s="303"/>
      <c r="G24" s="303"/>
      <c r="H24" s="303"/>
      <c r="I24" s="303"/>
      <c r="J24" s="303"/>
      <c r="K24" s="303"/>
      <c r="L24" s="240"/>
      <c r="M24" s="240"/>
      <c r="N24" s="240"/>
      <c r="O24" s="238"/>
      <c r="P24" s="230"/>
      <c r="Q24" s="230"/>
    </row>
    <row r="25" spans="2:17" x14ac:dyDescent="0.25">
      <c r="B25" s="237"/>
      <c r="C25" s="230"/>
      <c r="D25" s="230"/>
      <c r="E25" s="230"/>
      <c r="F25" s="230"/>
      <c r="G25" s="230"/>
      <c r="H25" s="230"/>
      <c r="I25" s="230"/>
      <c r="J25" s="230"/>
      <c r="K25" s="230"/>
      <c r="L25" s="241"/>
      <c r="M25" s="241"/>
      <c r="N25" s="241"/>
      <c r="O25" s="238"/>
      <c r="P25" s="230"/>
      <c r="Q25" s="230"/>
    </row>
    <row r="26" spans="2:17" ht="15.75" thickBot="1" x14ac:dyDescent="0.3">
      <c r="B26" s="237"/>
      <c r="C26" s="230"/>
      <c r="D26" s="2" t="s">
        <v>38</v>
      </c>
      <c r="E26" s="230"/>
      <c r="F26" s="230"/>
      <c r="G26" s="230"/>
      <c r="H26" s="230"/>
      <c r="I26" s="230"/>
      <c r="J26" s="230"/>
      <c r="K26" s="230"/>
      <c r="L26" s="305">
        <f>SUM(L23:N25)</f>
        <v>134875</v>
      </c>
      <c r="M26" s="306"/>
      <c r="N26" s="306"/>
      <c r="O26" s="238"/>
      <c r="P26" s="230"/>
      <c r="Q26" s="230"/>
    </row>
    <row r="27" spans="2:17" ht="15.75" thickTop="1" x14ac:dyDescent="0.25">
      <c r="B27" s="237"/>
      <c r="C27" s="230"/>
      <c r="D27" s="2"/>
      <c r="E27" s="230"/>
      <c r="F27" s="230"/>
      <c r="G27" s="230"/>
      <c r="H27" s="230"/>
      <c r="I27" s="230"/>
      <c r="J27" s="230"/>
      <c r="K27" s="230"/>
      <c r="L27" s="3"/>
      <c r="M27" s="4"/>
      <c r="N27" s="4"/>
      <c r="O27" s="238"/>
      <c r="P27" s="230"/>
      <c r="Q27" s="230"/>
    </row>
    <row r="28" spans="2:17" x14ac:dyDescent="0.25">
      <c r="B28" s="237"/>
      <c r="C28" s="230"/>
      <c r="D28" s="2"/>
      <c r="E28" s="230"/>
      <c r="F28" s="230"/>
      <c r="G28" s="230"/>
      <c r="H28" s="230"/>
      <c r="I28" s="230"/>
      <c r="J28" s="230"/>
      <c r="K28" s="230"/>
      <c r="L28" s="3"/>
      <c r="M28" s="4"/>
      <c r="N28" s="4"/>
      <c r="O28" s="238"/>
      <c r="P28" s="230"/>
      <c r="Q28" s="230"/>
    </row>
    <row r="29" spans="2:17" x14ac:dyDescent="0.25">
      <c r="B29" s="307" t="s">
        <v>39</v>
      </c>
      <c r="C29" s="308"/>
      <c r="D29" s="308"/>
      <c r="E29" s="308"/>
      <c r="F29" s="230"/>
      <c r="G29" s="230"/>
      <c r="H29" s="230"/>
      <c r="I29" s="230"/>
      <c r="J29" s="230"/>
      <c r="K29" s="230"/>
      <c r="L29" s="230"/>
      <c r="M29" s="4"/>
      <c r="N29" s="4"/>
      <c r="O29" s="238"/>
      <c r="P29" s="230"/>
      <c r="Q29" s="230"/>
    </row>
    <row r="30" spans="2:17" x14ac:dyDescent="0.25">
      <c r="B30" s="237"/>
      <c r="C30" s="292" t="s">
        <v>40</v>
      </c>
      <c r="D30" s="292"/>
      <c r="E30" s="292"/>
      <c r="F30" s="292"/>
      <c r="G30" s="292"/>
      <c r="H30" s="292"/>
      <c r="I30" s="292"/>
      <c r="J30" s="293">
        <f>'A-Summary'!C17</f>
        <v>1800000</v>
      </c>
      <c r="K30" s="293"/>
      <c r="L30" s="293"/>
      <c r="M30" s="4"/>
      <c r="N30" s="4"/>
      <c r="O30" s="238"/>
      <c r="P30" s="230"/>
      <c r="Q30" s="230"/>
    </row>
    <row r="31" spans="2:17" x14ac:dyDescent="0.25">
      <c r="B31" s="237"/>
      <c r="C31" s="292" t="s">
        <v>41</v>
      </c>
      <c r="D31" s="292"/>
      <c r="E31" s="292"/>
      <c r="F31" s="292"/>
      <c r="G31" s="292"/>
      <c r="H31" s="292"/>
      <c r="I31" s="292"/>
      <c r="J31" s="313">
        <f>-L26</f>
        <v>-134875</v>
      </c>
      <c r="K31" s="313"/>
      <c r="L31" s="313"/>
      <c r="M31" s="4"/>
      <c r="N31" s="4"/>
      <c r="O31" s="238"/>
      <c r="P31" s="230"/>
      <c r="Q31" s="230"/>
    </row>
    <row r="32" spans="2:17" ht="15.75" thickBot="1" x14ac:dyDescent="0.3">
      <c r="B32" s="237"/>
      <c r="C32" s="314" t="s">
        <v>42</v>
      </c>
      <c r="D32" s="314"/>
      <c r="E32" s="314"/>
      <c r="F32" s="314"/>
      <c r="G32" s="314"/>
      <c r="H32" s="314"/>
      <c r="I32" s="314"/>
      <c r="J32" s="315">
        <f>-'A-Summary'!I17</f>
        <v>-9000</v>
      </c>
      <c r="K32" s="315"/>
      <c r="L32" s="315"/>
      <c r="M32" s="4"/>
      <c r="N32" s="4"/>
      <c r="O32" s="238"/>
      <c r="P32" s="230"/>
      <c r="Q32" s="230"/>
    </row>
    <row r="33" spans="2:15" ht="15.75" thickTop="1" x14ac:dyDescent="0.25">
      <c r="B33" s="237"/>
      <c r="C33" s="316" t="s">
        <v>43</v>
      </c>
      <c r="D33" s="316"/>
      <c r="E33" s="316"/>
      <c r="F33" s="316"/>
      <c r="G33" s="316"/>
      <c r="H33" s="316"/>
      <c r="I33" s="316"/>
      <c r="J33" s="317">
        <f>SUM(J30:L32)</f>
        <v>1656125</v>
      </c>
      <c r="K33" s="318"/>
      <c r="L33" s="318"/>
      <c r="M33" s="230"/>
      <c r="N33" s="230"/>
      <c r="O33" s="238"/>
    </row>
    <row r="34" spans="2:15" x14ac:dyDescent="0.25">
      <c r="B34" s="237"/>
      <c r="C34" s="323" t="s">
        <v>44</v>
      </c>
      <c r="D34" s="323"/>
      <c r="E34" s="323"/>
      <c r="F34" s="323"/>
      <c r="G34" s="323"/>
      <c r="H34" s="323"/>
      <c r="I34" s="323"/>
      <c r="J34" s="324">
        <f>-('A-Summary'!C30)</f>
        <v>-90000</v>
      </c>
      <c r="K34" s="324"/>
      <c r="L34" s="324"/>
      <c r="M34" s="230"/>
      <c r="N34" s="230"/>
      <c r="O34" s="238"/>
    </row>
    <row r="35" spans="2:15" ht="15.75" thickBot="1" x14ac:dyDescent="0.3">
      <c r="B35" s="237"/>
      <c r="C35" s="321" t="s">
        <v>45</v>
      </c>
      <c r="D35" s="321"/>
      <c r="E35" s="321"/>
      <c r="F35" s="321"/>
      <c r="G35" s="321"/>
      <c r="H35" s="321"/>
      <c r="I35" s="321"/>
      <c r="J35" s="322">
        <f>SUM(J33:L34)</f>
        <v>1566125</v>
      </c>
      <c r="K35" s="322"/>
      <c r="L35" s="322"/>
      <c r="M35" s="230"/>
      <c r="N35" s="230"/>
      <c r="O35" s="238"/>
    </row>
    <row r="36" spans="2:15" ht="16.5" thickTop="1" thickBot="1" x14ac:dyDescent="0.3">
      <c r="B36" s="242"/>
      <c r="C36" s="243"/>
      <c r="D36" s="243"/>
      <c r="E36" s="243"/>
      <c r="F36" s="243"/>
      <c r="G36" s="243"/>
      <c r="H36" s="243"/>
      <c r="I36" s="243"/>
      <c r="J36" s="243"/>
      <c r="K36" s="243"/>
      <c r="L36" s="243"/>
      <c r="M36" s="243"/>
      <c r="N36" s="243"/>
      <c r="O36" s="244"/>
    </row>
    <row r="37" spans="2:15" ht="10.5" customHeight="1" thickBot="1" x14ac:dyDescent="0.3">
      <c r="B37" s="230"/>
      <c r="C37" s="230"/>
      <c r="D37" s="230"/>
      <c r="E37" s="230"/>
      <c r="F37" s="230"/>
      <c r="G37" s="230"/>
      <c r="H37" s="230"/>
      <c r="I37" s="230"/>
      <c r="J37" s="230"/>
      <c r="K37" s="230"/>
      <c r="L37" s="230"/>
      <c r="M37" s="230"/>
      <c r="N37" s="230"/>
      <c r="O37" s="230"/>
    </row>
    <row r="38" spans="2:15" ht="42" customHeight="1" x14ac:dyDescent="0.25">
      <c r="B38" s="325" t="s">
        <v>46</v>
      </c>
      <c r="C38" s="326"/>
      <c r="D38" s="326"/>
      <c r="E38" s="326"/>
      <c r="F38" s="326"/>
      <c r="G38" s="326"/>
      <c r="H38" s="326"/>
      <c r="I38" s="326"/>
      <c r="J38" s="326"/>
      <c r="K38" s="326"/>
      <c r="L38" s="326"/>
      <c r="M38" s="326"/>
      <c r="N38" s="326"/>
      <c r="O38" s="327"/>
    </row>
    <row r="39" spans="2:15" x14ac:dyDescent="0.25">
      <c r="B39" s="237"/>
      <c r="C39" s="230"/>
      <c r="D39" s="230"/>
      <c r="E39" s="230"/>
      <c r="F39" s="230"/>
      <c r="G39" s="230"/>
      <c r="H39" s="230"/>
      <c r="I39" s="230"/>
      <c r="J39" s="230"/>
      <c r="K39" s="230"/>
      <c r="L39" s="230"/>
      <c r="M39" s="230"/>
      <c r="N39" s="230"/>
      <c r="O39" s="238"/>
    </row>
    <row r="40" spans="2:15" ht="39.75" customHeight="1" x14ac:dyDescent="0.25">
      <c r="B40" s="328" t="s">
        <v>47</v>
      </c>
      <c r="C40" s="329"/>
      <c r="D40" s="329"/>
      <c r="E40" s="329"/>
      <c r="F40" s="329"/>
      <c r="G40" s="329"/>
      <c r="H40" s="329"/>
      <c r="I40" s="329"/>
      <c r="J40" s="230"/>
      <c r="K40" s="230"/>
      <c r="L40" s="329"/>
      <c r="M40" s="329"/>
      <c r="N40" s="329"/>
      <c r="O40" s="330"/>
    </row>
    <row r="41" spans="2:15" ht="15.75" customHeight="1" thickBot="1" x14ac:dyDescent="0.3">
      <c r="B41" s="331" t="s">
        <v>48</v>
      </c>
      <c r="C41" s="332"/>
      <c r="D41" s="332"/>
      <c r="E41" s="332"/>
      <c r="F41" s="332"/>
      <c r="G41" s="332"/>
      <c r="H41" s="332"/>
      <c r="I41" s="332"/>
      <c r="J41" s="243"/>
      <c r="K41" s="243"/>
      <c r="L41" s="333" t="s">
        <v>49</v>
      </c>
      <c r="M41" s="333"/>
      <c r="N41" s="333"/>
      <c r="O41" s="334"/>
    </row>
    <row r="42" spans="2:15" ht="15.75" thickBot="1" x14ac:dyDescent="0.3">
      <c r="B42" s="230"/>
      <c r="C42" s="230"/>
      <c r="D42" s="230"/>
      <c r="E42" s="230"/>
      <c r="F42" s="230"/>
      <c r="G42" s="230"/>
      <c r="H42" s="230"/>
      <c r="I42" s="230"/>
      <c r="J42" s="230"/>
      <c r="K42" s="230"/>
      <c r="L42" s="230"/>
      <c r="M42" s="230"/>
      <c r="N42" s="230"/>
      <c r="O42" s="230"/>
    </row>
    <row r="43" spans="2:15" ht="29.25" customHeight="1" thickBot="1" x14ac:dyDescent="0.3">
      <c r="B43" s="219"/>
      <c r="C43" s="319" t="s">
        <v>50</v>
      </c>
      <c r="D43" s="319"/>
      <c r="E43" s="319"/>
      <c r="F43" s="319"/>
      <c r="G43" s="319"/>
      <c r="H43" s="319"/>
      <c r="I43" s="319"/>
      <c r="J43" s="319"/>
      <c r="K43" s="319"/>
      <c r="L43" s="319"/>
      <c r="M43" s="319"/>
      <c r="N43" s="319"/>
      <c r="O43" s="320"/>
    </row>
  </sheetData>
  <mergeCells count="57">
    <mergeCell ref="C43:O43"/>
    <mergeCell ref="C35:I35"/>
    <mergeCell ref="J35:L35"/>
    <mergeCell ref="C34:I34"/>
    <mergeCell ref="J34:L34"/>
    <mergeCell ref="B38:O38"/>
    <mergeCell ref="B40:I40"/>
    <mergeCell ref="L40:O40"/>
    <mergeCell ref="B41:I41"/>
    <mergeCell ref="L41:O41"/>
    <mergeCell ref="C31:I31"/>
    <mergeCell ref="J31:L31"/>
    <mergeCell ref="C32:I32"/>
    <mergeCell ref="J32:L32"/>
    <mergeCell ref="C33:I33"/>
    <mergeCell ref="J33:L33"/>
    <mergeCell ref="D14:J14"/>
    <mergeCell ref="L14:O14"/>
    <mergeCell ref="C30:I30"/>
    <mergeCell ref="J30:L30"/>
    <mergeCell ref="B15:C15"/>
    <mergeCell ref="D15:J15"/>
    <mergeCell ref="B17:D17"/>
    <mergeCell ref="B19:I19"/>
    <mergeCell ref="B21:O21"/>
    <mergeCell ref="C23:K24"/>
    <mergeCell ref="L23:N23"/>
    <mergeCell ref="L26:N26"/>
    <mergeCell ref="B29:E29"/>
    <mergeCell ref="E17:O18"/>
    <mergeCell ref="D12:J12"/>
    <mergeCell ref="L12:O12"/>
    <mergeCell ref="L9:O9"/>
    <mergeCell ref="D13:J13"/>
    <mergeCell ref="L13:O13"/>
    <mergeCell ref="L8:O8"/>
    <mergeCell ref="L7:O7"/>
    <mergeCell ref="B9:J9"/>
    <mergeCell ref="B11:C11"/>
    <mergeCell ref="D11:J11"/>
    <mergeCell ref="L11:O11"/>
    <mergeCell ref="J19:O19"/>
    <mergeCell ref="L2:O2"/>
    <mergeCell ref="L4:O4"/>
    <mergeCell ref="B6:D6"/>
    <mergeCell ref="E6:J6"/>
    <mergeCell ref="L6:O6"/>
    <mergeCell ref="B2:J2"/>
    <mergeCell ref="B3:J3"/>
    <mergeCell ref="B4:J4"/>
    <mergeCell ref="B5:J5"/>
    <mergeCell ref="L3:O3"/>
    <mergeCell ref="L5:O5"/>
    <mergeCell ref="B7:D7"/>
    <mergeCell ref="E7:J7"/>
    <mergeCell ref="B8:D8"/>
    <mergeCell ref="E8:J8"/>
  </mergeCells>
  <pageMargins left="0.7" right="0.7" top="0.64" bottom="0.63" header="0.3" footer="0.3"/>
  <pageSetup orientation="portrait" r:id="rId1"/>
  <headerFooter>
    <oddHeader>&amp;C&amp;"-,Bold"&amp;14&amp;USafe Routes to BART Grant Invoice</oddHeader>
    <oddFooter>&amp;L&amp;"-,Regular"&amp;10Workbook A&amp;R&amp;"-,Regular"&amp;10 SR2B funds a portion of entire Project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FFAC-3604-4C5C-9049-FE869C1E4DC6}">
  <sheetPr>
    <tabColor theme="7"/>
  </sheetPr>
  <dimension ref="A1:F62"/>
  <sheetViews>
    <sheetView view="pageLayout" zoomScale="106" zoomScaleNormal="96" zoomScalePageLayoutView="106" workbookViewId="0">
      <selection activeCell="A5" sqref="A5:F5"/>
    </sheetView>
    <sheetView workbookViewId="1">
      <selection sqref="A1:C1"/>
    </sheetView>
  </sheetViews>
  <sheetFormatPr defaultColWidth="8.88671875" defaultRowHeight="15.75" x14ac:dyDescent="0.25"/>
  <cols>
    <col min="1" max="1" width="34.109375" style="7" customWidth="1"/>
    <col min="2" max="2" width="12.21875" style="7" customWidth="1"/>
    <col min="3" max="3" width="16.88671875" style="7" customWidth="1"/>
    <col min="4" max="4" width="15.5546875" style="7" customWidth="1"/>
    <col min="5" max="5" width="13.44140625" style="7" customWidth="1"/>
    <col min="6" max="6" width="12.5546875" style="7" customWidth="1"/>
    <col min="7" max="16384" width="8.88671875" style="7"/>
  </cols>
  <sheetData>
    <row r="1" spans="1:6" x14ac:dyDescent="0.25">
      <c r="A1" s="355" t="str">
        <f>'A-Invoice'!B2</f>
        <v>Name of project sponsor</v>
      </c>
      <c r="B1" s="356"/>
      <c r="C1" s="356"/>
      <c r="D1" s="6" t="s">
        <v>51</v>
      </c>
      <c r="E1" s="357" t="str">
        <f>'A-Invoice'!L5</f>
        <v>MM/DD/YYYY</v>
      </c>
      <c r="F1" s="358"/>
    </row>
    <row r="2" spans="1:6" x14ac:dyDescent="0.25">
      <c r="A2" s="366" t="str">
        <f>'A-Invoice'!E17</f>
        <v>Amazing Bikeways</v>
      </c>
      <c r="B2" s="367"/>
      <c r="C2" s="367"/>
      <c r="D2" s="10" t="s">
        <v>52</v>
      </c>
      <c r="E2" s="359" t="str">
        <f>'A-Invoice'!J19</f>
        <v>MM/DD/YYYY -MM/DD/YYYY</v>
      </c>
      <c r="F2" s="360"/>
    </row>
    <row r="3" spans="1:6" ht="16.5" thickBot="1" x14ac:dyDescent="0.3">
      <c r="A3" s="368"/>
      <c r="B3" s="369"/>
      <c r="C3" s="369"/>
      <c r="D3" s="8" t="s">
        <v>8</v>
      </c>
      <c r="E3" s="364" t="str">
        <f>'A-Invoice'!L3</f>
        <v xml:space="preserve">xxxxxxxxx	</v>
      </c>
      <c r="F3" s="365"/>
    </row>
    <row r="4" spans="1:6" ht="7.35" customHeight="1" x14ac:dyDescent="0.25">
      <c r="A4" s="13"/>
      <c r="B4" s="13"/>
      <c r="C4" s="13"/>
      <c r="D4" s="11"/>
      <c r="E4" s="10"/>
      <c r="F4" s="245"/>
    </row>
    <row r="5" spans="1:6" x14ac:dyDescent="0.25">
      <c r="A5" s="341" t="s">
        <v>182</v>
      </c>
      <c r="B5" s="341"/>
      <c r="C5" s="341"/>
      <c r="D5" s="341"/>
      <c r="E5" s="341"/>
      <c r="F5" s="341"/>
    </row>
    <row r="6" spans="1:6" ht="7.35" customHeight="1" thickBot="1" x14ac:dyDescent="0.3">
      <c r="A6" s="13"/>
      <c r="B6" s="13"/>
      <c r="C6" s="13"/>
      <c r="D6" s="11"/>
      <c r="E6" s="10"/>
      <c r="F6" s="245"/>
    </row>
    <row r="7" spans="1:6" ht="16.5" thickBot="1" x14ac:dyDescent="0.3">
      <c r="A7" s="351" t="s">
        <v>53</v>
      </c>
      <c r="B7" s="352"/>
      <c r="C7" s="352"/>
      <c r="D7" s="353"/>
    </row>
    <row r="8" spans="1:6" x14ac:dyDescent="0.25">
      <c r="A8" s="16" t="s">
        <v>54</v>
      </c>
      <c r="B8" s="57" t="s">
        <v>55</v>
      </c>
      <c r="C8" s="17" t="s">
        <v>56</v>
      </c>
      <c r="D8" s="18" t="s">
        <v>57</v>
      </c>
    </row>
    <row r="9" spans="1:6" x14ac:dyDescent="0.25">
      <c r="A9" s="19" t="s">
        <v>58</v>
      </c>
      <c r="B9" s="163">
        <v>100000</v>
      </c>
      <c r="C9" s="361" t="s">
        <v>59</v>
      </c>
      <c r="D9" s="100">
        <f t="shared" ref="D9:D14" si="0">B9</f>
        <v>100000</v>
      </c>
    </row>
    <row r="10" spans="1:6" x14ac:dyDescent="0.25">
      <c r="A10" s="19" t="s">
        <v>60</v>
      </c>
      <c r="B10" s="163">
        <v>20000</v>
      </c>
      <c r="C10" s="362"/>
      <c r="D10" s="100">
        <f t="shared" si="0"/>
        <v>20000</v>
      </c>
    </row>
    <row r="11" spans="1:6" x14ac:dyDescent="0.25">
      <c r="A11" s="19" t="s">
        <v>61</v>
      </c>
      <c r="B11" s="163">
        <v>250000</v>
      </c>
      <c r="C11" s="362"/>
      <c r="D11" s="100">
        <f t="shared" si="0"/>
        <v>250000</v>
      </c>
    </row>
    <row r="12" spans="1:6" x14ac:dyDescent="0.25">
      <c r="A12" s="19" t="s">
        <v>62</v>
      </c>
      <c r="B12" s="163">
        <v>50000</v>
      </c>
      <c r="C12" s="362"/>
      <c r="D12" s="100">
        <f t="shared" si="0"/>
        <v>50000</v>
      </c>
    </row>
    <row r="13" spans="1:6" x14ac:dyDescent="0.25">
      <c r="A13" s="63" t="s">
        <v>63</v>
      </c>
      <c r="B13" s="163"/>
      <c r="C13" s="362"/>
      <c r="D13" s="100">
        <f t="shared" si="0"/>
        <v>0</v>
      </c>
    </row>
    <row r="14" spans="1:6" x14ac:dyDescent="0.25">
      <c r="A14" s="63" t="s">
        <v>63</v>
      </c>
      <c r="B14" s="163"/>
      <c r="C14" s="363"/>
      <c r="D14" s="100">
        <f t="shared" si="0"/>
        <v>0</v>
      </c>
    </row>
    <row r="15" spans="1:6" x14ac:dyDescent="0.25">
      <c r="A15" s="19" t="s">
        <v>64</v>
      </c>
      <c r="B15" s="163">
        <v>3000000</v>
      </c>
      <c r="C15" s="27">
        <v>1500000</v>
      </c>
      <c r="D15" s="37">
        <f>B15-C15</f>
        <v>1500000</v>
      </c>
    </row>
    <row r="16" spans="1:6" ht="16.5" thickBot="1" x14ac:dyDescent="0.3">
      <c r="A16" s="20" t="s">
        <v>65</v>
      </c>
      <c r="B16" s="163">
        <f>0.2*B15</f>
        <v>600000</v>
      </c>
      <c r="C16" s="29">
        <f>C15*0.2</f>
        <v>300000</v>
      </c>
      <c r="D16" s="38">
        <f>B16-C16</f>
        <v>300000</v>
      </c>
    </row>
    <row r="17" spans="1:6" x14ac:dyDescent="0.25">
      <c r="A17" s="21" t="s">
        <v>66</v>
      </c>
      <c r="B17" s="164">
        <f>SUM(B9:B16)</f>
        <v>4020000</v>
      </c>
      <c r="C17" s="30">
        <f>SUM(C9:C16)</f>
        <v>1800000</v>
      </c>
      <c r="D17" s="31">
        <f>SUM(D9:D16)</f>
        <v>2220000</v>
      </c>
    </row>
    <row r="18" spans="1:6" ht="16.5" thickBot="1" x14ac:dyDescent="0.3">
      <c r="A18" s="22" t="s">
        <v>67</v>
      </c>
      <c r="B18" s="165">
        <f>SUM(B15:B16)</f>
        <v>3600000</v>
      </c>
      <c r="C18" s="32">
        <f>SUM(C15:C16)</f>
        <v>1800000</v>
      </c>
      <c r="D18" s="33">
        <f>SUM(D15:D16)</f>
        <v>1800000</v>
      </c>
    </row>
    <row r="19" spans="1:6" x14ac:dyDescent="0.25">
      <c r="A19" s="354" t="s">
        <v>68</v>
      </c>
      <c r="B19" s="354"/>
      <c r="C19" s="354"/>
      <c r="D19" s="354"/>
      <c r="E19" s="354"/>
      <c r="F19" s="126"/>
    </row>
    <row r="20" spans="1:6" ht="17.25" customHeight="1" thickBot="1" x14ac:dyDescent="0.3">
      <c r="A20" s="13"/>
      <c r="B20" s="13"/>
      <c r="C20" s="13"/>
      <c r="D20" s="11"/>
      <c r="E20" s="10"/>
      <c r="F20" s="245"/>
    </row>
    <row r="21" spans="1:6" ht="16.5" thickBot="1" x14ac:dyDescent="0.3">
      <c r="A21" s="351" t="s">
        <v>69</v>
      </c>
      <c r="B21" s="352"/>
      <c r="C21" s="353"/>
    </row>
    <row r="22" spans="1:6" x14ac:dyDescent="0.25">
      <c r="A22" s="54" t="s">
        <v>70</v>
      </c>
      <c r="B22" s="57" t="s">
        <v>71</v>
      </c>
      <c r="C22" s="18" t="s">
        <v>72</v>
      </c>
    </row>
    <row r="23" spans="1:6" x14ac:dyDescent="0.25">
      <c r="A23" s="56" t="s">
        <v>73</v>
      </c>
      <c r="B23" s="59">
        <v>1800000</v>
      </c>
      <c r="C23" s="34">
        <f>B23/B$18</f>
        <v>0.5</v>
      </c>
    </row>
    <row r="24" spans="1:6" x14ac:dyDescent="0.25">
      <c r="A24" s="67" t="s">
        <v>74</v>
      </c>
      <c r="B24" s="59">
        <v>800000</v>
      </c>
      <c r="C24" s="34">
        <f>B24/B$18</f>
        <v>0.22222222222222221</v>
      </c>
    </row>
    <row r="25" spans="1:6" x14ac:dyDescent="0.25">
      <c r="A25" s="67" t="s">
        <v>75</v>
      </c>
      <c r="B25" s="59">
        <v>1000000</v>
      </c>
      <c r="C25" s="34">
        <f>B25/B$18</f>
        <v>0.27777777777777779</v>
      </c>
    </row>
    <row r="26" spans="1:6" x14ac:dyDescent="0.25">
      <c r="A26" s="67" t="s">
        <v>76</v>
      </c>
      <c r="B26" s="59"/>
      <c r="C26" s="34">
        <f t="shared" ref="C26:C29" si="1">B26/B$18</f>
        <v>0</v>
      </c>
    </row>
    <row r="27" spans="1:6" x14ac:dyDescent="0.25">
      <c r="A27" s="67" t="s">
        <v>77</v>
      </c>
      <c r="B27" s="59"/>
      <c r="C27" s="34">
        <f t="shared" si="1"/>
        <v>0</v>
      </c>
    </row>
    <row r="28" spans="1:6" x14ac:dyDescent="0.25">
      <c r="A28" s="67" t="s">
        <v>78</v>
      </c>
      <c r="B28" s="59"/>
      <c r="C28" s="34">
        <f t="shared" si="1"/>
        <v>0</v>
      </c>
    </row>
    <row r="29" spans="1:6" ht="16.5" thickBot="1" x14ac:dyDescent="0.3">
      <c r="A29" s="68" t="s">
        <v>79</v>
      </c>
      <c r="B29" s="59"/>
      <c r="C29" s="34">
        <f t="shared" si="1"/>
        <v>0</v>
      </c>
    </row>
    <row r="30" spans="1:6" ht="16.5" thickBot="1" x14ac:dyDescent="0.3">
      <c r="A30" s="220" t="s">
        <v>80</v>
      </c>
      <c r="B30" s="62">
        <f>SUM(B23:B29)</f>
        <v>3600000</v>
      </c>
      <c r="C30" s="36">
        <f>SUM(C23:C29)</f>
        <v>1</v>
      </c>
    </row>
    <row r="31" spans="1:6" x14ac:dyDescent="0.25">
      <c r="A31" s="69" t="s">
        <v>81</v>
      </c>
      <c r="B31" s="55"/>
      <c r="C31" s="70"/>
    </row>
    <row r="32" spans="1:6" ht="16.5" thickBot="1" x14ac:dyDescent="0.3">
      <c r="B32" s="69"/>
      <c r="C32" s="69"/>
      <c r="D32" s="69"/>
      <c r="E32" s="69"/>
      <c r="F32" s="69"/>
    </row>
    <row r="33" spans="1:6" ht="16.5" thickBot="1" x14ac:dyDescent="0.3">
      <c r="A33" s="351" t="s">
        <v>82</v>
      </c>
      <c r="B33" s="352"/>
      <c r="C33" s="352"/>
      <c r="D33" s="352"/>
      <c r="E33" s="352"/>
      <c r="F33" s="353"/>
    </row>
    <row r="34" spans="1:6" x14ac:dyDescent="0.25">
      <c r="A34" s="16" t="s">
        <v>83</v>
      </c>
      <c r="B34" s="53" t="s">
        <v>84</v>
      </c>
      <c r="C34" s="58" t="s">
        <v>85</v>
      </c>
      <c r="D34" s="17" t="s">
        <v>86</v>
      </c>
      <c r="E34" s="17" t="s">
        <v>87</v>
      </c>
      <c r="F34" s="18" t="s">
        <v>57</v>
      </c>
    </row>
    <row r="35" spans="1:6" x14ac:dyDescent="0.25">
      <c r="A35" s="102" t="s">
        <v>88</v>
      </c>
      <c r="B35" s="64" t="s">
        <v>89</v>
      </c>
      <c r="C35" s="60" t="s">
        <v>90</v>
      </c>
      <c r="D35" s="28">
        <v>200000</v>
      </c>
      <c r="E35" s="28">
        <v>100000</v>
      </c>
      <c r="F35" s="234">
        <f>D35-E35</f>
        <v>100000</v>
      </c>
    </row>
    <row r="36" spans="1:6" x14ac:dyDescent="0.25">
      <c r="A36" s="103" t="s">
        <v>88</v>
      </c>
      <c r="B36" s="64" t="s">
        <v>91</v>
      </c>
      <c r="C36" s="101" t="s">
        <v>92</v>
      </c>
      <c r="D36" s="28">
        <v>600000</v>
      </c>
      <c r="E36" s="28">
        <v>300000</v>
      </c>
      <c r="F36" s="236">
        <f t="shared" ref="F36:F37" si="2">D36-E36</f>
        <v>300000</v>
      </c>
    </row>
    <row r="37" spans="1:6" x14ac:dyDescent="0.25">
      <c r="A37" s="102"/>
      <c r="B37" s="74"/>
      <c r="C37" s="105"/>
      <c r="D37" s="75">
        <v>0</v>
      </c>
      <c r="E37" s="119">
        <v>0</v>
      </c>
      <c r="F37" s="180">
        <f t="shared" si="2"/>
        <v>0</v>
      </c>
    </row>
    <row r="38" spans="1:6" ht="16.5" thickBot="1" x14ac:dyDescent="0.3">
      <c r="A38" s="335" t="s">
        <v>93</v>
      </c>
      <c r="B38" s="336"/>
      <c r="C38" s="337"/>
      <c r="D38" s="104">
        <f>SUM(D35:D37)</f>
        <v>800000</v>
      </c>
      <c r="E38" s="104">
        <f t="shared" ref="E38:F38" si="3">SUM(E35:E37)</f>
        <v>400000</v>
      </c>
      <c r="F38" s="106">
        <f t="shared" si="3"/>
        <v>400000</v>
      </c>
    </row>
    <row r="39" spans="1:6" ht="16.5" thickBot="1" x14ac:dyDescent="0.3">
      <c r="A39" s="114" t="s">
        <v>94</v>
      </c>
      <c r="B39" s="124" t="s">
        <v>84</v>
      </c>
      <c r="C39" s="125" t="s">
        <v>85</v>
      </c>
      <c r="D39" s="116" t="s">
        <v>86</v>
      </c>
      <c r="E39" s="116" t="s">
        <v>87</v>
      </c>
      <c r="F39" s="117" t="s">
        <v>57</v>
      </c>
    </row>
    <row r="40" spans="1:6" x14ac:dyDescent="0.25">
      <c r="A40" s="120" t="s">
        <v>95</v>
      </c>
      <c r="B40" s="121" t="s">
        <v>91</v>
      </c>
      <c r="C40" s="122" t="s">
        <v>96</v>
      </c>
      <c r="D40" s="123">
        <v>2000000</v>
      </c>
      <c r="E40" s="123">
        <v>1000000</v>
      </c>
      <c r="F40" s="235">
        <f>D40-E40</f>
        <v>1000000</v>
      </c>
    </row>
    <row r="41" spans="1:6" x14ac:dyDescent="0.25">
      <c r="A41" s="66" t="s">
        <v>95</v>
      </c>
      <c r="B41" s="64" t="s">
        <v>89</v>
      </c>
      <c r="C41" s="61" t="s">
        <v>96</v>
      </c>
      <c r="D41" s="26">
        <v>200000</v>
      </c>
      <c r="E41" s="26">
        <v>100000</v>
      </c>
      <c r="F41" s="236">
        <f t="shared" ref="F41:F46" si="4">D41-E41</f>
        <v>100000</v>
      </c>
    </row>
    <row r="42" spans="1:6" x14ac:dyDescent="0.25">
      <c r="A42" s="66" t="s">
        <v>97</v>
      </c>
      <c r="B42" s="64" t="s">
        <v>89</v>
      </c>
      <c r="C42" s="61" t="s">
        <v>98</v>
      </c>
      <c r="D42" s="26">
        <v>200000</v>
      </c>
      <c r="E42" s="26">
        <v>100000</v>
      </c>
      <c r="F42" s="236">
        <f t="shared" si="4"/>
        <v>100000</v>
      </c>
    </row>
    <row r="43" spans="1:6" x14ac:dyDescent="0.25">
      <c r="A43" s="66" t="s">
        <v>99</v>
      </c>
      <c r="B43" s="64" t="s">
        <v>91</v>
      </c>
      <c r="C43" s="61" t="s">
        <v>100</v>
      </c>
      <c r="D43" s="26">
        <v>400000</v>
      </c>
      <c r="E43" s="26">
        <v>200000</v>
      </c>
      <c r="F43" s="236">
        <f t="shared" si="4"/>
        <v>200000</v>
      </c>
    </row>
    <row r="44" spans="1:6" x14ac:dyDescent="0.25">
      <c r="A44" s="153"/>
      <c r="B44" s="64"/>
      <c r="C44" s="61"/>
      <c r="D44" s="75">
        <v>0</v>
      </c>
      <c r="E44" s="119">
        <v>0</v>
      </c>
      <c r="F44" s="180">
        <f t="shared" si="4"/>
        <v>0</v>
      </c>
    </row>
    <row r="45" spans="1:6" x14ac:dyDescent="0.25">
      <c r="A45" s="153"/>
      <c r="B45" s="64"/>
      <c r="C45" s="61"/>
      <c r="D45" s="75">
        <v>0</v>
      </c>
      <c r="E45" s="119">
        <v>0</v>
      </c>
      <c r="F45" s="180">
        <f t="shared" si="4"/>
        <v>0</v>
      </c>
    </row>
    <row r="46" spans="1:6" x14ac:dyDescent="0.25">
      <c r="A46" s="65"/>
      <c r="B46" s="64"/>
      <c r="C46" s="61"/>
      <c r="D46" s="119">
        <v>0</v>
      </c>
      <c r="E46" s="119">
        <v>0</v>
      </c>
      <c r="F46" s="180">
        <f t="shared" si="4"/>
        <v>0</v>
      </c>
    </row>
    <row r="47" spans="1:6" ht="16.5" thickBot="1" x14ac:dyDescent="0.3">
      <c r="A47" s="338" t="s">
        <v>101</v>
      </c>
      <c r="B47" s="339"/>
      <c r="C47" s="340"/>
      <c r="D47" s="104">
        <f>SUM(D40:D46)</f>
        <v>2800000</v>
      </c>
      <c r="E47" s="104">
        <f t="shared" ref="E47:F47" si="5">SUM(E40:E46)</f>
        <v>1400000</v>
      </c>
      <c r="F47" s="106">
        <f t="shared" si="5"/>
        <v>1400000</v>
      </c>
    </row>
    <row r="48" spans="1:6" ht="16.5" thickBot="1" x14ac:dyDescent="0.3">
      <c r="A48" s="348" t="s">
        <v>102</v>
      </c>
      <c r="B48" s="349"/>
      <c r="C48" s="350"/>
      <c r="D48" s="35">
        <f>SUM(D38,D47)</f>
        <v>3600000</v>
      </c>
      <c r="E48" s="35">
        <f t="shared" ref="E48:F48" si="6">SUM(E38,E47)</f>
        <v>1800000</v>
      </c>
      <c r="F48" s="39">
        <f t="shared" si="6"/>
        <v>1800000</v>
      </c>
    </row>
    <row r="49" spans="1:6" ht="16.5" thickBot="1" x14ac:dyDescent="0.3">
      <c r="A49" s="348" t="s">
        <v>103</v>
      </c>
      <c r="B49" s="349"/>
      <c r="C49" s="350"/>
      <c r="D49" s="32">
        <f>D48-B18</f>
        <v>0</v>
      </c>
      <c r="E49" s="32">
        <f>E48-C18</f>
        <v>0</v>
      </c>
      <c r="F49" s="33">
        <f>F48-D18</f>
        <v>0</v>
      </c>
    </row>
    <row r="50" spans="1:6" ht="16.5" thickBot="1" x14ac:dyDescent="0.3"/>
    <row r="51" spans="1:6" ht="16.5" thickBot="1" x14ac:dyDescent="0.3">
      <c r="A51" s="345" t="s">
        <v>104</v>
      </c>
      <c r="B51" s="346"/>
      <c r="C51" s="346"/>
      <c r="D51" s="346"/>
      <c r="E51" s="346"/>
      <c r="F51" s="347"/>
    </row>
    <row r="52" spans="1:6" ht="16.5" thickBot="1" x14ac:dyDescent="0.3">
      <c r="A52" s="114" t="s">
        <v>105</v>
      </c>
      <c r="B52" s="115" t="s">
        <v>84</v>
      </c>
      <c r="C52" s="116" t="s">
        <v>106</v>
      </c>
      <c r="D52" s="116" t="s">
        <v>107</v>
      </c>
      <c r="E52" s="116" t="s">
        <v>87</v>
      </c>
      <c r="F52" s="117" t="s">
        <v>57</v>
      </c>
    </row>
    <row r="53" spans="1:6" x14ac:dyDescent="0.25">
      <c r="A53" s="110" t="s">
        <v>108</v>
      </c>
      <c r="B53" s="111" t="s">
        <v>89</v>
      </c>
      <c r="C53" s="162">
        <f>IF(D53&gt;0,D53/D$48," ")</f>
        <v>0.05</v>
      </c>
      <c r="D53" s="113">
        <v>180000</v>
      </c>
      <c r="E53" s="113">
        <v>90000</v>
      </c>
      <c r="F53" s="180">
        <f>D53-E53</f>
        <v>90000</v>
      </c>
    </row>
    <row r="54" spans="1:6" x14ac:dyDescent="0.25">
      <c r="A54" s="63" t="s">
        <v>109</v>
      </c>
      <c r="B54" s="74" t="s">
        <v>91</v>
      </c>
      <c r="C54" s="157">
        <f t="shared" ref="C54:C58" si="7">IF(D54&gt;0,D54/D$48," ")</f>
        <v>1.3888888888888888E-2</v>
      </c>
      <c r="D54" s="75">
        <v>50000</v>
      </c>
      <c r="E54" s="75">
        <v>25000</v>
      </c>
      <c r="F54" s="180">
        <f t="shared" ref="F54:F58" si="8">D54-E54</f>
        <v>25000</v>
      </c>
    </row>
    <row r="55" spans="1:6" x14ac:dyDescent="0.25">
      <c r="A55" s="63" t="s">
        <v>110</v>
      </c>
      <c r="B55" s="74" t="s">
        <v>91</v>
      </c>
      <c r="C55" s="157">
        <f t="shared" si="7"/>
        <v>0.1</v>
      </c>
      <c r="D55" s="75">
        <v>360000</v>
      </c>
      <c r="E55" s="75">
        <v>180000</v>
      </c>
      <c r="F55" s="180">
        <f t="shared" si="8"/>
        <v>180000</v>
      </c>
    </row>
    <row r="56" spans="1:6" x14ac:dyDescent="0.25">
      <c r="A56" s="65"/>
      <c r="B56" s="118"/>
      <c r="C56" s="157" t="str">
        <f t="shared" si="7"/>
        <v xml:space="preserve"> </v>
      </c>
      <c r="D56" s="75">
        <v>0</v>
      </c>
      <c r="E56" s="119">
        <v>0</v>
      </c>
      <c r="F56" s="180">
        <f t="shared" si="8"/>
        <v>0</v>
      </c>
    </row>
    <row r="57" spans="1:6" x14ac:dyDescent="0.25">
      <c r="A57" s="65"/>
      <c r="B57" s="118"/>
      <c r="C57" s="157" t="str">
        <f t="shared" si="7"/>
        <v xml:space="preserve"> </v>
      </c>
      <c r="D57" s="75">
        <v>0</v>
      </c>
      <c r="E57" s="119">
        <v>0</v>
      </c>
      <c r="F57" s="180">
        <f t="shared" si="8"/>
        <v>0</v>
      </c>
    </row>
    <row r="58" spans="1:6" ht="16.5" thickBot="1" x14ac:dyDescent="0.3">
      <c r="A58" s="65"/>
      <c r="B58" s="118"/>
      <c r="C58" s="157" t="str">
        <f t="shared" si="7"/>
        <v xml:space="preserve"> </v>
      </c>
      <c r="D58" s="119">
        <v>0</v>
      </c>
      <c r="E58" s="119">
        <v>0</v>
      </c>
      <c r="F58" s="180">
        <f t="shared" si="8"/>
        <v>0</v>
      </c>
    </row>
    <row r="59" spans="1:6" ht="16.5" thickBot="1" x14ac:dyDescent="0.3">
      <c r="A59" s="342" t="s">
        <v>111</v>
      </c>
      <c r="B59" s="343"/>
      <c r="C59" s="344"/>
      <c r="D59" s="107">
        <f>SUM(D53:D58)</f>
        <v>590000</v>
      </c>
      <c r="E59" s="109">
        <f t="shared" ref="E59:F59" si="9">SUM(E53:E58)</f>
        <v>295000</v>
      </c>
      <c r="F59" s="108">
        <f t="shared" si="9"/>
        <v>295000</v>
      </c>
    </row>
    <row r="60" spans="1:6" ht="16.5" thickBot="1" x14ac:dyDescent="0.3">
      <c r="A60" s="342" t="s">
        <v>112</v>
      </c>
      <c r="B60" s="343"/>
      <c r="C60" s="343"/>
      <c r="D60" s="155">
        <f>D59/D48</f>
        <v>0.16388888888888889</v>
      </c>
      <c r="E60" s="155">
        <f t="shared" ref="E60:F60" si="10">E59/E48</f>
        <v>0.16388888888888889</v>
      </c>
      <c r="F60" s="155">
        <f t="shared" si="10"/>
        <v>0.16388888888888889</v>
      </c>
    </row>
    <row r="62" spans="1:6" x14ac:dyDescent="0.25">
      <c r="A62" s="341" t="s">
        <v>113</v>
      </c>
      <c r="B62" s="341"/>
      <c r="C62" s="341"/>
      <c r="D62" s="341"/>
      <c r="E62" s="341"/>
      <c r="F62" s="341"/>
    </row>
  </sheetData>
  <mergeCells count="19">
    <mergeCell ref="A33:F33"/>
    <mergeCell ref="A21:C21"/>
    <mergeCell ref="A19:E19"/>
    <mergeCell ref="A1:C1"/>
    <mergeCell ref="E1:F1"/>
    <mergeCell ref="E2:F2"/>
    <mergeCell ref="C9:C14"/>
    <mergeCell ref="E3:F3"/>
    <mergeCell ref="A2:C3"/>
    <mergeCell ref="A7:D7"/>
    <mergeCell ref="A5:F5"/>
    <mergeCell ref="A38:C38"/>
    <mergeCell ref="A47:C47"/>
    <mergeCell ref="A62:F62"/>
    <mergeCell ref="A60:C60"/>
    <mergeCell ref="A59:C59"/>
    <mergeCell ref="A51:F51"/>
    <mergeCell ref="A48:C48"/>
    <mergeCell ref="A49:C49"/>
  </mergeCells>
  <dataValidations disablePrompts="1" count="1">
    <dataValidation type="list" allowBlank="1" showInputMessage="1" showErrorMessage="1" error="Choose only CON or CON MGMT" prompt="Choose CON or CON MGMT only" sqref="B35:B37 B40:B46 B53:B58" xr:uid="{F46DE34C-342D-443B-A78E-12443095C5BD}">
      <formula1>"CON, CON MGMT"</formula1>
    </dataValidation>
  </dataValidations>
  <pageMargins left="0.25" right="0.25" top="0.75" bottom="0.75" header="0.3" footer="0.3"/>
  <pageSetup orientation="landscape" horizontalDpi="1200" verticalDpi="1200" r:id="rId1"/>
  <headerFooter>
    <oddHeader>&amp;C&amp;"-,Bold"Safe Routes to BART</oddHeader>
    <oddFooter>&amp;L&amp;"-,Regular"&amp;10Reimbursement Calculation Workbook
Version A: SR2B funds a portion of entire Project&amp;C&amp;"-,Regular"&amp;10Budget Detail&amp;R&amp;"-,Regular"&amp;10&amp;P</oddFooter>
  </headerFooter>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sheetPr>
  <dimension ref="A1:I23"/>
  <sheetViews>
    <sheetView view="pageLayout" zoomScale="91" zoomScaleNormal="100" zoomScaleSheetLayoutView="96" zoomScalePageLayoutView="91" workbookViewId="0">
      <selection activeCell="A5" sqref="A5:I5"/>
    </sheetView>
    <sheetView workbookViewId="1">
      <selection sqref="A1:D1"/>
    </sheetView>
  </sheetViews>
  <sheetFormatPr defaultColWidth="8.6640625" defaultRowHeight="15.75" x14ac:dyDescent="0.25"/>
  <cols>
    <col min="1" max="1" width="9.33203125" style="7" customWidth="1"/>
    <col min="2" max="2" width="24.44140625" style="7" customWidth="1"/>
    <col min="3" max="3" width="18.6640625" style="7" customWidth="1"/>
    <col min="4" max="4" width="13.5546875" style="7" customWidth="1"/>
    <col min="5" max="5" width="7.44140625" style="7" customWidth="1"/>
    <col min="6" max="6" width="6" style="7" customWidth="1"/>
    <col min="7" max="7" width="11.21875" style="7" customWidth="1"/>
    <col min="8" max="8" width="10.33203125" style="7" customWidth="1"/>
    <col min="9" max="9" width="10.21875" style="7" customWidth="1"/>
    <col min="10" max="16384" width="8.6640625" style="7"/>
  </cols>
  <sheetData>
    <row r="1" spans="1:9" ht="21.95" customHeight="1" x14ac:dyDescent="0.25">
      <c r="A1" s="355" t="str">
        <f>'A-Invoice'!B2</f>
        <v>Name of project sponsor</v>
      </c>
      <c r="B1" s="356"/>
      <c r="C1" s="356"/>
      <c r="D1" s="356"/>
      <c r="E1" s="6"/>
      <c r="F1" s="6" t="s">
        <v>51</v>
      </c>
      <c r="G1" s="6"/>
      <c r="H1" s="357" t="str">
        <f>'A-Invoice'!L5</f>
        <v>MM/DD/YYYY</v>
      </c>
      <c r="I1" s="358"/>
    </row>
    <row r="2" spans="1:9" ht="21.95" customHeight="1" x14ac:dyDescent="0.25">
      <c r="A2" s="373" t="str">
        <f>'A-Invoice'!E17</f>
        <v>Amazing Bikeways</v>
      </c>
      <c r="B2" s="374"/>
      <c r="C2" s="374"/>
      <c r="D2" s="374"/>
      <c r="E2" s="13"/>
      <c r="F2" s="10" t="s">
        <v>52</v>
      </c>
      <c r="G2" s="10"/>
      <c r="H2" s="359" t="str">
        <f>'A-Invoice'!J19</f>
        <v>MM/DD/YYYY -MM/DD/YYYY</v>
      </c>
      <c r="I2" s="360"/>
    </row>
    <row r="3" spans="1:9" ht="21.95" customHeight="1" thickBot="1" x14ac:dyDescent="0.3">
      <c r="A3" s="375"/>
      <c r="B3" s="376"/>
      <c r="C3" s="376"/>
      <c r="D3" s="376"/>
      <c r="E3" s="14"/>
      <c r="F3" s="8" t="s">
        <v>8</v>
      </c>
      <c r="G3" s="8"/>
      <c r="H3" s="364" t="str">
        <f>'A-Invoice'!L3</f>
        <v xml:space="preserve">xxxxxxxxx	</v>
      </c>
      <c r="I3" s="365"/>
    </row>
    <row r="4" spans="1:9" ht="7.35" customHeight="1" x14ac:dyDescent="0.25">
      <c r="A4" s="13"/>
      <c r="B4" s="13"/>
      <c r="C4" s="13"/>
      <c r="D4" s="11"/>
      <c r="E4" s="10"/>
      <c r="F4" s="245"/>
    </row>
    <row r="5" spans="1:9" ht="21.95" customHeight="1" x14ac:dyDescent="0.25">
      <c r="A5" s="377" t="s">
        <v>181</v>
      </c>
      <c r="B5" s="378"/>
      <c r="C5" s="378"/>
      <c r="D5" s="378"/>
      <c r="E5" s="378"/>
      <c r="F5" s="378"/>
      <c r="G5" s="378"/>
      <c r="H5" s="378"/>
      <c r="I5" s="378"/>
    </row>
    <row r="6" spans="1:9" ht="7.35" customHeight="1" thickBot="1" x14ac:dyDescent="0.3">
      <c r="A6" s="13"/>
      <c r="B6" s="13"/>
      <c r="C6" s="13"/>
      <c r="D6" s="11"/>
      <c r="E6" s="10"/>
      <c r="F6" s="245"/>
    </row>
    <row r="7" spans="1:9" s="12" customFormat="1" ht="16.5" thickBot="1" x14ac:dyDescent="0.3">
      <c r="A7" s="370" t="s">
        <v>114</v>
      </c>
      <c r="B7" s="371"/>
      <c r="C7" s="371"/>
      <c r="D7" s="371"/>
      <c r="E7" s="371"/>
      <c r="F7" s="371"/>
      <c r="G7" s="371"/>
      <c r="H7" s="371"/>
      <c r="I7" s="372"/>
    </row>
    <row r="8" spans="1:9" s="15" customFormat="1" ht="30" customHeight="1" x14ac:dyDescent="0.25">
      <c r="A8" s="25" t="s">
        <v>84</v>
      </c>
      <c r="B8" s="24" t="s">
        <v>115</v>
      </c>
      <c r="C8" s="221" t="s">
        <v>116</v>
      </c>
      <c r="D8" s="221" t="s">
        <v>117</v>
      </c>
      <c r="E8" s="221" t="s">
        <v>118</v>
      </c>
      <c r="F8" s="221" t="s">
        <v>119</v>
      </c>
      <c r="G8" s="221" t="s">
        <v>120</v>
      </c>
      <c r="H8" s="221" t="s">
        <v>121</v>
      </c>
      <c r="I8" s="222" t="s">
        <v>57</v>
      </c>
    </row>
    <row r="9" spans="1:9" x14ac:dyDescent="0.25">
      <c r="A9" s="43" t="s">
        <v>91</v>
      </c>
      <c r="B9" s="224" t="s">
        <v>122</v>
      </c>
      <c r="C9" s="44" t="s">
        <v>123</v>
      </c>
      <c r="D9" s="45" t="s">
        <v>124</v>
      </c>
      <c r="E9" s="23">
        <v>50</v>
      </c>
      <c r="F9" s="46">
        <v>120</v>
      </c>
      <c r="G9" s="40">
        <f>F9*E9</f>
        <v>6000</v>
      </c>
      <c r="H9" s="41">
        <f>$G9*'A-Budget'!$C$23</f>
        <v>3000</v>
      </c>
      <c r="I9" s="42">
        <f>G9-H9</f>
        <v>3000</v>
      </c>
    </row>
    <row r="10" spans="1:9" x14ac:dyDescent="0.25">
      <c r="A10" s="43" t="s">
        <v>89</v>
      </c>
      <c r="B10" s="224" t="s">
        <v>125</v>
      </c>
      <c r="C10" s="44" t="s">
        <v>126</v>
      </c>
      <c r="D10" s="44" t="s">
        <v>127</v>
      </c>
      <c r="E10" s="47">
        <v>75</v>
      </c>
      <c r="F10" s="46">
        <v>50</v>
      </c>
      <c r="G10" s="40">
        <f t="shared" ref="G10:G18" si="0">F10*E10</f>
        <v>3750</v>
      </c>
      <c r="H10" s="41">
        <f>$G10*'A-Budget'!$C$23</f>
        <v>1875</v>
      </c>
      <c r="I10" s="42">
        <f t="shared" ref="I10:I18" si="1">G10-H10</f>
        <v>1875</v>
      </c>
    </row>
    <row r="11" spans="1:9" x14ac:dyDescent="0.25">
      <c r="A11" s="43"/>
      <c r="B11" s="224"/>
      <c r="C11" s="44"/>
      <c r="D11" s="44"/>
      <c r="E11" s="47"/>
      <c r="F11" s="46"/>
      <c r="G11" s="40">
        <f t="shared" si="0"/>
        <v>0</v>
      </c>
      <c r="H11" s="41">
        <f>$G11*'A-Budget'!$C$23</f>
        <v>0</v>
      </c>
      <c r="I11" s="42">
        <f t="shared" si="1"/>
        <v>0</v>
      </c>
    </row>
    <row r="12" spans="1:9" ht="15.75" customHeight="1" x14ac:dyDescent="0.25">
      <c r="A12" s="43"/>
      <c r="B12" s="224"/>
      <c r="C12" s="44"/>
      <c r="D12" s="44"/>
      <c r="E12" s="47"/>
      <c r="F12" s="46"/>
      <c r="G12" s="40">
        <f t="shared" si="0"/>
        <v>0</v>
      </c>
      <c r="H12" s="41">
        <f>$G12*'A-Budget'!$C$23</f>
        <v>0</v>
      </c>
      <c r="I12" s="42">
        <f t="shared" si="1"/>
        <v>0</v>
      </c>
    </row>
    <row r="13" spans="1:9" x14ac:dyDescent="0.25">
      <c r="A13" s="43"/>
      <c r="B13" s="48"/>
      <c r="C13" s="44"/>
      <c r="D13" s="44"/>
      <c r="E13" s="47"/>
      <c r="F13" s="46"/>
      <c r="G13" s="40">
        <f t="shared" si="0"/>
        <v>0</v>
      </c>
      <c r="H13" s="41">
        <f>$G13*'A-Budget'!$C$23</f>
        <v>0</v>
      </c>
      <c r="I13" s="42">
        <f t="shared" si="1"/>
        <v>0</v>
      </c>
    </row>
    <row r="14" spans="1:9" x14ac:dyDescent="0.25">
      <c r="A14" s="43"/>
      <c r="B14" s="224"/>
      <c r="C14" s="44"/>
      <c r="D14" s="44"/>
      <c r="E14" s="47"/>
      <c r="F14" s="46"/>
      <c r="G14" s="40">
        <f t="shared" si="0"/>
        <v>0</v>
      </c>
      <c r="H14" s="41">
        <f>$G14*'A-Budget'!$C$23</f>
        <v>0</v>
      </c>
      <c r="I14" s="42">
        <f t="shared" si="1"/>
        <v>0</v>
      </c>
    </row>
    <row r="15" spans="1:9" x14ac:dyDescent="0.25">
      <c r="A15" s="43"/>
      <c r="B15" s="224"/>
      <c r="C15" s="44"/>
      <c r="D15" s="44"/>
      <c r="E15" s="47"/>
      <c r="F15" s="46"/>
      <c r="G15" s="40">
        <f t="shared" si="0"/>
        <v>0</v>
      </c>
      <c r="H15" s="41">
        <f>$G15*'A-Budget'!$C$23</f>
        <v>0</v>
      </c>
      <c r="I15" s="42">
        <f t="shared" si="1"/>
        <v>0</v>
      </c>
    </row>
    <row r="16" spans="1:9" x14ac:dyDescent="0.25">
      <c r="A16" s="43"/>
      <c r="B16" s="224"/>
      <c r="C16" s="44"/>
      <c r="D16" s="44"/>
      <c r="E16" s="47"/>
      <c r="F16" s="46"/>
      <c r="G16" s="40">
        <f t="shared" si="0"/>
        <v>0</v>
      </c>
      <c r="H16" s="41">
        <f>$G16*'A-Budget'!$C$23</f>
        <v>0</v>
      </c>
      <c r="I16" s="42">
        <f t="shared" si="1"/>
        <v>0</v>
      </c>
    </row>
    <row r="17" spans="1:9" x14ac:dyDescent="0.25">
      <c r="A17" s="43"/>
      <c r="B17" s="224"/>
      <c r="C17" s="44"/>
      <c r="D17" s="44"/>
      <c r="E17" s="47"/>
      <c r="F17" s="46"/>
      <c r="G17" s="40">
        <f t="shared" si="0"/>
        <v>0</v>
      </c>
      <c r="H17" s="41">
        <f>$G17*'A-Budget'!$C$23</f>
        <v>0</v>
      </c>
      <c r="I17" s="42">
        <f t="shared" si="1"/>
        <v>0</v>
      </c>
    </row>
    <row r="18" spans="1:9" ht="16.5" thickBot="1" x14ac:dyDescent="0.3">
      <c r="A18" s="128"/>
      <c r="B18" s="129"/>
      <c r="C18" s="130"/>
      <c r="D18" s="130"/>
      <c r="E18" s="131"/>
      <c r="F18" s="132"/>
      <c r="G18" s="133">
        <f t="shared" si="0"/>
        <v>0</v>
      </c>
      <c r="H18" s="134">
        <f>$G18*'A-Budget'!$C$23</f>
        <v>0</v>
      </c>
      <c r="I18" s="135">
        <f t="shared" si="1"/>
        <v>0</v>
      </c>
    </row>
    <row r="19" spans="1:9" s="11" customFormat="1" thickBot="1" x14ac:dyDescent="0.3">
      <c r="A19" s="342" t="s">
        <v>128</v>
      </c>
      <c r="B19" s="343"/>
      <c r="C19" s="343"/>
      <c r="D19" s="343"/>
      <c r="E19" s="344"/>
      <c r="F19" s="136">
        <f>SUBTOTAL(9,F9:F18)</f>
        <v>170</v>
      </c>
      <c r="G19" s="137">
        <f>SUM(G9:G18)</f>
        <v>9750</v>
      </c>
      <c r="H19" s="137">
        <f t="shared" ref="H19:I19" si="2">SUM(H9:H18)</f>
        <v>4875</v>
      </c>
      <c r="I19" s="138">
        <f t="shared" si="2"/>
        <v>4875</v>
      </c>
    </row>
    <row r="20" spans="1:9" x14ac:dyDescent="0.25">
      <c r="I20" s="9"/>
    </row>
    <row r="21" spans="1:9" x14ac:dyDescent="0.25">
      <c r="I21" s="9"/>
    </row>
    <row r="22" spans="1:9" x14ac:dyDescent="0.25">
      <c r="I22" s="9"/>
    </row>
    <row r="23" spans="1:9" x14ac:dyDescent="0.25">
      <c r="I23" s="9"/>
    </row>
  </sheetData>
  <mergeCells count="8">
    <mergeCell ref="A19:E19"/>
    <mergeCell ref="A7:I7"/>
    <mergeCell ref="H1:I1"/>
    <mergeCell ref="H2:I2"/>
    <mergeCell ref="H3:I3"/>
    <mergeCell ref="A1:D1"/>
    <mergeCell ref="A2:D3"/>
    <mergeCell ref="A5:I5"/>
  </mergeCells>
  <phoneticPr fontId="0" type="noConversion"/>
  <dataValidations disablePrompts="1" count="1">
    <dataValidation type="list" allowBlank="1" showInputMessage="1" showErrorMessage="1" prompt="Choose CON or CON MGMT" sqref="A9:A18" xr:uid="{FC403F5D-FAE2-430F-824C-0DFD37A8A782}">
      <formula1>"CON, CON MGMT"</formula1>
    </dataValidation>
  </dataValidations>
  <pageMargins left="0.25" right="0.25" top="0.75" bottom="0.75" header="0.3" footer="0.3"/>
  <pageSetup orientation="landscape" r:id="rId1"/>
  <headerFooter alignWithMargins="0">
    <oddHeader>&amp;C&amp;"-,Bold"Safe Routes to BART</oddHeader>
    <oddFooter>&amp;L&amp;"-,Regular"&amp;10Reimbursement Calculation Workbook
Version A: SR2B funds a portion of entire Project&amp;C&amp;"-,Regular"&amp;10Project Sponsor Labor&amp;R&amp;"-,Regular"&amp;10&amp;P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B62B-388F-45F6-9F58-575B37EF1BCC}">
  <sheetPr>
    <tabColor theme="7"/>
    <pageSetUpPr fitToPage="1"/>
  </sheetPr>
  <dimension ref="A1:J24"/>
  <sheetViews>
    <sheetView view="pageLayout" zoomScaleNormal="100" zoomScaleSheetLayoutView="96" workbookViewId="0">
      <selection activeCell="A5" sqref="A5:J5"/>
    </sheetView>
    <sheetView workbookViewId="1">
      <selection sqref="A1:E1"/>
    </sheetView>
  </sheetViews>
  <sheetFormatPr defaultColWidth="8.6640625" defaultRowHeight="15.75" x14ac:dyDescent="0.25"/>
  <cols>
    <col min="1" max="1" width="19.109375" style="7" customWidth="1"/>
    <col min="2" max="2" width="8.5546875" style="7" customWidth="1"/>
    <col min="3" max="3" width="20.44140625" style="7" customWidth="1"/>
    <col min="4" max="4" width="8.88671875" style="7" customWidth="1"/>
    <col min="5" max="5" width="13.88671875" style="7" customWidth="1"/>
    <col min="6" max="6" width="7.6640625" style="7" customWidth="1"/>
    <col min="7" max="7" width="10" style="7" customWidth="1"/>
    <col min="8" max="8" width="10.109375" style="7" bestFit="1" customWidth="1"/>
    <col min="9" max="10" width="10.21875" style="7" bestFit="1" customWidth="1"/>
    <col min="11" max="16384" width="8.6640625" style="7"/>
  </cols>
  <sheetData>
    <row r="1" spans="1:10" ht="21.95" customHeight="1" x14ac:dyDescent="0.25">
      <c r="A1" s="355" t="str">
        <f>'A-Invoice'!B2</f>
        <v>Name of project sponsor</v>
      </c>
      <c r="B1" s="356"/>
      <c r="C1" s="356"/>
      <c r="D1" s="356"/>
      <c r="E1" s="356"/>
      <c r="F1" s="6"/>
      <c r="G1" s="6" t="s">
        <v>51</v>
      </c>
      <c r="H1" s="6"/>
      <c r="I1" s="357" t="str">
        <f>'A-Invoice'!L5</f>
        <v>MM/DD/YYYY</v>
      </c>
      <c r="J1" s="358"/>
    </row>
    <row r="2" spans="1:10" ht="21.95" customHeight="1" x14ac:dyDescent="0.25">
      <c r="A2" s="373" t="str">
        <f>'A-Invoice'!E17</f>
        <v>Amazing Bikeways</v>
      </c>
      <c r="B2" s="374"/>
      <c r="C2" s="374"/>
      <c r="D2" s="374"/>
      <c r="E2" s="374"/>
      <c r="F2" s="13"/>
      <c r="G2" s="10" t="s">
        <v>52</v>
      </c>
      <c r="H2" s="10"/>
      <c r="I2" s="359" t="str">
        <f>'A-Invoice'!J19</f>
        <v>MM/DD/YYYY -MM/DD/YYYY</v>
      </c>
      <c r="J2" s="360"/>
    </row>
    <row r="3" spans="1:10" ht="21.95" customHeight="1" thickBot="1" x14ac:dyDescent="0.3">
      <c r="A3" s="375"/>
      <c r="B3" s="376"/>
      <c r="C3" s="376"/>
      <c r="D3" s="376"/>
      <c r="E3" s="376"/>
      <c r="F3" s="14"/>
      <c r="G3" s="8" t="s">
        <v>8</v>
      </c>
      <c r="H3" s="8"/>
      <c r="I3" s="364" t="str">
        <f>'A-Invoice'!L3</f>
        <v xml:space="preserve">xxxxxxxxx	</v>
      </c>
      <c r="J3" s="365"/>
    </row>
    <row r="4" spans="1:10" ht="7.35" customHeight="1" x14ac:dyDescent="0.25">
      <c r="A4" s="13"/>
      <c r="B4" s="13"/>
      <c r="C4" s="13"/>
      <c r="D4" s="11"/>
      <c r="E4" s="10"/>
      <c r="F4" s="245"/>
    </row>
    <row r="5" spans="1:10" ht="21.95" customHeight="1" x14ac:dyDescent="0.25">
      <c r="A5" s="377" t="s">
        <v>183</v>
      </c>
      <c r="B5" s="377"/>
      <c r="C5" s="377"/>
      <c r="D5" s="377"/>
      <c r="E5" s="377"/>
      <c r="F5" s="377"/>
      <c r="G5" s="377"/>
      <c r="H5" s="377"/>
      <c r="I5" s="377"/>
      <c r="J5" s="377"/>
    </row>
    <row r="6" spans="1:10" ht="7.35" customHeight="1" thickBot="1" x14ac:dyDescent="0.3">
      <c r="A6" s="13"/>
      <c r="B6" s="13"/>
      <c r="C6" s="13"/>
      <c r="D6" s="11"/>
      <c r="E6" s="10"/>
      <c r="F6" s="245"/>
    </row>
    <row r="7" spans="1:10" s="12" customFormat="1" ht="16.5" thickBot="1" x14ac:dyDescent="0.3">
      <c r="A7" s="370" t="s">
        <v>129</v>
      </c>
      <c r="B7" s="371"/>
      <c r="C7" s="371"/>
      <c r="D7" s="371"/>
      <c r="E7" s="371"/>
      <c r="F7" s="371"/>
      <c r="G7" s="371"/>
      <c r="H7" s="371"/>
      <c r="I7" s="371"/>
      <c r="J7" s="372"/>
    </row>
    <row r="8" spans="1:10" s="12" customFormat="1" ht="15.75" customHeight="1" x14ac:dyDescent="0.25">
      <c r="A8" s="383" t="s">
        <v>130</v>
      </c>
      <c r="B8" s="379" t="s">
        <v>84</v>
      </c>
      <c r="C8" s="379" t="s">
        <v>131</v>
      </c>
      <c r="D8" s="385" t="s">
        <v>132</v>
      </c>
      <c r="E8" s="385"/>
      <c r="F8" s="385"/>
      <c r="G8" s="385"/>
      <c r="H8" s="385"/>
      <c r="I8" s="379" t="s">
        <v>121</v>
      </c>
      <c r="J8" s="381" t="s">
        <v>57</v>
      </c>
    </row>
    <row r="9" spans="1:10" s="15" customFormat="1" x14ac:dyDescent="0.25">
      <c r="A9" s="384"/>
      <c r="B9" s="380"/>
      <c r="C9" s="380"/>
      <c r="D9" s="221" t="s">
        <v>49</v>
      </c>
      <c r="E9" s="221" t="s">
        <v>133</v>
      </c>
      <c r="F9" s="221" t="s">
        <v>134</v>
      </c>
      <c r="G9" s="221" t="s">
        <v>135</v>
      </c>
      <c r="H9" s="221" t="s">
        <v>136</v>
      </c>
      <c r="I9" s="380"/>
      <c r="J9" s="382"/>
    </row>
    <row r="10" spans="1:10" x14ac:dyDescent="0.25">
      <c r="A10" s="223" t="s">
        <v>97</v>
      </c>
      <c r="B10" s="44" t="s">
        <v>89</v>
      </c>
      <c r="C10" s="44" t="s">
        <v>125</v>
      </c>
      <c r="D10" s="49">
        <v>45078</v>
      </c>
      <c r="E10" s="49" t="s">
        <v>137</v>
      </c>
      <c r="F10" s="50">
        <v>123</v>
      </c>
      <c r="G10" s="49">
        <v>45153</v>
      </c>
      <c r="H10" s="23">
        <v>50000</v>
      </c>
      <c r="I10" s="41">
        <f>$H10*'A-Budget'!$C$23</f>
        <v>25000</v>
      </c>
      <c r="J10" s="42">
        <f t="shared" ref="J10:J19" si="0">H10-I10</f>
        <v>25000</v>
      </c>
    </row>
    <row r="11" spans="1:10" x14ac:dyDescent="0.25">
      <c r="A11" s="223" t="s">
        <v>99</v>
      </c>
      <c r="B11" s="44" t="s">
        <v>91</v>
      </c>
      <c r="C11" s="44" t="s">
        <v>100</v>
      </c>
      <c r="D11" s="49">
        <v>45061</v>
      </c>
      <c r="E11" s="49">
        <v>45031</v>
      </c>
      <c r="F11" s="50">
        <v>456</v>
      </c>
      <c r="G11" s="49">
        <v>45107</v>
      </c>
      <c r="H11" s="23">
        <v>10000</v>
      </c>
      <c r="I11" s="41">
        <f>$H11*'A-Budget'!$C$23</f>
        <v>5000</v>
      </c>
      <c r="J11" s="42">
        <f t="shared" si="0"/>
        <v>5000</v>
      </c>
    </row>
    <row r="12" spans="1:10" x14ac:dyDescent="0.25">
      <c r="A12" s="223" t="s">
        <v>95</v>
      </c>
      <c r="B12" s="44" t="s">
        <v>91</v>
      </c>
      <c r="C12" s="44" t="s">
        <v>138</v>
      </c>
      <c r="D12" s="49">
        <v>44925</v>
      </c>
      <c r="E12" s="49" t="s">
        <v>139</v>
      </c>
      <c r="F12" s="50">
        <v>789</v>
      </c>
      <c r="G12" s="49">
        <v>45061</v>
      </c>
      <c r="H12" s="23">
        <v>175000</v>
      </c>
      <c r="I12" s="41">
        <f>$H12*'A-Budget'!$C$23</f>
        <v>87500</v>
      </c>
      <c r="J12" s="42">
        <f t="shared" si="0"/>
        <v>87500</v>
      </c>
    </row>
    <row r="13" spans="1:10" ht="15.75" customHeight="1" x14ac:dyDescent="0.25">
      <c r="A13" s="223" t="s">
        <v>95</v>
      </c>
      <c r="B13" s="44" t="s">
        <v>89</v>
      </c>
      <c r="C13" s="44" t="s">
        <v>125</v>
      </c>
      <c r="D13" s="49">
        <v>44925</v>
      </c>
      <c r="E13" s="49" t="s">
        <v>139</v>
      </c>
      <c r="F13" s="50">
        <v>789</v>
      </c>
      <c r="G13" s="49">
        <v>45061</v>
      </c>
      <c r="H13" s="23">
        <v>25000</v>
      </c>
      <c r="I13" s="41">
        <f>$H13*'A-Budget'!$C$23</f>
        <v>12500</v>
      </c>
      <c r="J13" s="42">
        <f t="shared" si="0"/>
        <v>12500</v>
      </c>
    </row>
    <row r="14" spans="1:10" x14ac:dyDescent="0.25">
      <c r="A14" s="71"/>
      <c r="B14" s="44"/>
      <c r="C14" s="44"/>
      <c r="D14" s="49"/>
      <c r="E14" s="49"/>
      <c r="F14" s="50"/>
      <c r="G14" s="49"/>
      <c r="H14" s="23"/>
      <c r="I14" s="41">
        <f>$H14*'A-Budget'!$C$23</f>
        <v>0</v>
      </c>
      <c r="J14" s="42">
        <f t="shared" si="0"/>
        <v>0</v>
      </c>
    </row>
    <row r="15" spans="1:10" x14ac:dyDescent="0.25">
      <c r="A15" s="223"/>
      <c r="B15" s="44"/>
      <c r="C15" s="44"/>
      <c r="D15" s="49"/>
      <c r="E15" s="49"/>
      <c r="F15" s="50"/>
      <c r="G15" s="49"/>
      <c r="H15" s="23"/>
      <c r="I15" s="41">
        <f>$H15*'A-Budget'!$C$23</f>
        <v>0</v>
      </c>
      <c r="J15" s="42">
        <f t="shared" si="0"/>
        <v>0</v>
      </c>
    </row>
    <row r="16" spans="1:10" x14ac:dyDescent="0.25">
      <c r="A16" s="223"/>
      <c r="B16" s="44"/>
      <c r="C16" s="44"/>
      <c r="D16" s="49"/>
      <c r="E16" s="49"/>
      <c r="F16" s="50"/>
      <c r="G16" s="49"/>
      <c r="H16" s="23"/>
      <c r="I16" s="41">
        <f>$H16*'A-Budget'!$C$23</f>
        <v>0</v>
      </c>
      <c r="J16" s="42">
        <f t="shared" si="0"/>
        <v>0</v>
      </c>
    </row>
    <row r="17" spans="1:10" x14ac:dyDescent="0.25">
      <c r="A17" s="223"/>
      <c r="B17" s="44"/>
      <c r="C17" s="44"/>
      <c r="D17" s="49"/>
      <c r="E17" s="49"/>
      <c r="F17" s="50"/>
      <c r="G17" s="49"/>
      <c r="H17" s="23"/>
      <c r="I17" s="41">
        <f>$H17*'A-Budget'!$C$23</f>
        <v>0</v>
      </c>
      <c r="J17" s="42">
        <f t="shared" si="0"/>
        <v>0</v>
      </c>
    </row>
    <row r="18" spans="1:10" x14ac:dyDescent="0.25">
      <c r="A18" s="223"/>
      <c r="B18" s="44"/>
      <c r="C18" s="44"/>
      <c r="D18" s="49"/>
      <c r="E18" s="49"/>
      <c r="F18" s="50"/>
      <c r="G18" s="49"/>
      <c r="H18" s="23"/>
      <c r="I18" s="41">
        <f>$H18*'A-Budget'!$C$23</f>
        <v>0</v>
      </c>
      <c r="J18" s="42">
        <f t="shared" si="0"/>
        <v>0</v>
      </c>
    </row>
    <row r="19" spans="1:10" ht="16.5" thickBot="1" x14ac:dyDescent="0.3">
      <c r="A19" s="139"/>
      <c r="B19" s="140"/>
      <c r="C19" s="130"/>
      <c r="D19" s="141"/>
      <c r="E19" s="141"/>
      <c r="F19" s="142"/>
      <c r="G19" s="141"/>
      <c r="H19" s="131"/>
      <c r="I19" s="134">
        <f>$H19*'A-Budget'!$C$23</f>
        <v>0</v>
      </c>
      <c r="J19" s="135">
        <f t="shared" si="0"/>
        <v>0</v>
      </c>
    </row>
    <row r="20" spans="1:10" s="11" customFormat="1" ht="16.5" customHeight="1" thickBot="1" x14ac:dyDescent="0.3">
      <c r="A20" s="342" t="s">
        <v>140</v>
      </c>
      <c r="B20" s="343"/>
      <c r="C20" s="343"/>
      <c r="D20" s="343"/>
      <c r="E20" s="343"/>
      <c r="F20" s="343"/>
      <c r="G20" s="344"/>
      <c r="H20" s="137">
        <f>SUM(H10:H19)</f>
        <v>260000</v>
      </c>
      <c r="I20" s="137">
        <f t="shared" ref="I20:J20" si="1">SUM(I10:I19)</f>
        <v>130000</v>
      </c>
      <c r="J20" s="138">
        <f t="shared" si="1"/>
        <v>130000</v>
      </c>
    </row>
    <row r="21" spans="1:10" x14ac:dyDescent="0.25">
      <c r="J21" s="9"/>
    </row>
    <row r="22" spans="1:10" x14ac:dyDescent="0.25">
      <c r="J22" s="9"/>
    </row>
    <row r="23" spans="1:10" x14ac:dyDescent="0.25">
      <c r="J23" s="9"/>
    </row>
    <row r="24" spans="1:10" x14ac:dyDescent="0.25">
      <c r="J24" s="9"/>
    </row>
  </sheetData>
  <mergeCells count="14">
    <mergeCell ref="A7:J7"/>
    <mergeCell ref="A20:G20"/>
    <mergeCell ref="I1:J1"/>
    <mergeCell ref="I2:J2"/>
    <mergeCell ref="I8:I9"/>
    <mergeCell ref="J8:J9"/>
    <mergeCell ref="A8:A9"/>
    <mergeCell ref="C8:C9"/>
    <mergeCell ref="D8:H8"/>
    <mergeCell ref="B8:B9"/>
    <mergeCell ref="I3:J3"/>
    <mergeCell ref="A1:E1"/>
    <mergeCell ref="A2:E3"/>
    <mergeCell ref="A5:J5"/>
  </mergeCells>
  <dataValidations disablePrompts="1" count="1">
    <dataValidation type="list" allowBlank="1" showInputMessage="1" showErrorMessage="1" prompt="Choose CON or CON MGMT" sqref="B10:B19" xr:uid="{4BA10C75-178A-4927-974D-7672DDCC65A7}">
      <formula1>"CON, CON MGMT"</formula1>
    </dataValidation>
  </dataValidations>
  <pageMargins left="0.25" right="0.25" top="0.75" bottom="0.75" header="0.3" footer="0.3"/>
  <pageSetup scale="94" orientation="landscape" r:id="rId1"/>
  <headerFooter alignWithMargins="0">
    <oddHeader>&amp;C&amp;"-,Bold"Safe Routes to BART</oddHeader>
    <oddFooter>&amp;L&amp;"-,Regular"&amp;10Reimbursement Calculation Workbook
Version A: SR2B funds a portion of entire Project&amp;C&amp;"-,Regular"&amp;10Project Sponsor Direct Costs&amp;R&amp;"-,Regular"&amp;10&amp;P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725C9-2EDF-47EC-B9FD-705C0857CF1B}">
  <sheetPr>
    <tabColor theme="7"/>
    <pageSetUpPr fitToPage="1"/>
  </sheetPr>
  <dimension ref="A1:I32"/>
  <sheetViews>
    <sheetView view="pageLayout" zoomScale="98" zoomScaleNormal="100" zoomScaleSheetLayoutView="96" zoomScalePageLayoutView="98" workbookViewId="0">
      <selection activeCell="A5" sqref="A5:G5"/>
    </sheetView>
    <sheetView workbookViewId="1">
      <selection sqref="A1:C1"/>
    </sheetView>
  </sheetViews>
  <sheetFormatPr defaultColWidth="8.6640625" defaultRowHeight="15.75" x14ac:dyDescent="0.25"/>
  <cols>
    <col min="1" max="1" width="30.109375" style="7" customWidth="1"/>
    <col min="2" max="2" width="9" style="7" customWidth="1"/>
    <col min="3" max="3" width="24.77734375" style="7" customWidth="1"/>
    <col min="4" max="4" width="9.88671875" style="7" customWidth="1"/>
    <col min="5" max="5" width="12.5546875" style="7" customWidth="1"/>
    <col min="6" max="6" width="10.33203125" style="7" bestFit="1" customWidth="1"/>
    <col min="7" max="7" width="12.5546875" style="7" customWidth="1"/>
    <col min="8" max="8" width="11.88671875" style="7" customWidth="1"/>
    <col min="9" max="9" width="12.33203125" style="7" customWidth="1"/>
    <col min="10" max="16384" width="8.6640625" style="7"/>
  </cols>
  <sheetData>
    <row r="1" spans="1:7" ht="21.95" customHeight="1" x14ac:dyDescent="0.25">
      <c r="A1" s="388" t="str">
        <f>'A-Invoice'!B2</f>
        <v>Name of project sponsor</v>
      </c>
      <c r="B1" s="389"/>
      <c r="C1" s="389"/>
      <c r="D1" s="6" t="s">
        <v>51</v>
      </c>
      <c r="E1" s="6"/>
      <c r="F1" s="357" t="str">
        <f>'A-Invoice'!L5</f>
        <v>MM/DD/YYYY</v>
      </c>
      <c r="G1" s="358"/>
    </row>
    <row r="2" spans="1:7" ht="21.95" customHeight="1" x14ac:dyDescent="0.25">
      <c r="A2" s="373" t="str">
        <f>'A-Invoice'!E17</f>
        <v>Amazing Bikeways</v>
      </c>
      <c r="B2" s="374"/>
      <c r="C2" s="374"/>
      <c r="D2" s="10" t="s">
        <v>52</v>
      </c>
      <c r="E2" s="10"/>
      <c r="F2" s="360" t="str">
        <f>'A-Invoice'!J19</f>
        <v>MM/DD/YYYY -MM/DD/YYYY</v>
      </c>
      <c r="G2" s="360"/>
    </row>
    <row r="3" spans="1:7" ht="21.95" customHeight="1" thickBot="1" x14ac:dyDescent="0.3">
      <c r="A3" s="375"/>
      <c r="B3" s="376"/>
      <c r="C3" s="376"/>
      <c r="D3" s="8" t="s">
        <v>8</v>
      </c>
      <c r="E3" s="8"/>
      <c r="F3" s="364" t="str">
        <f>'A-Invoice'!L3</f>
        <v xml:space="preserve">xxxxxxxxx	</v>
      </c>
      <c r="G3" s="365"/>
    </row>
    <row r="4" spans="1:7" ht="7.35" customHeight="1" x14ac:dyDescent="0.25">
      <c r="A4" s="13"/>
      <c r="B4" s="13"/>
      <c r="C4" s="13"/>
      <c r="D4" s="11"/>
      <c r="E4" s="10"/>
      <c r="F4" s="245"/>
    </row>
    <row r="5" spans="1:7" ht="21.95" customHeight="1" x14ac:dyDescent="0.25">
      <c r="A5" s="377" t="s">
        <v>184</v>
      </c>
      <c r="B5" s="377"/>
      <c r="C5" s="377"/>
      <c r="D5" s="377"/>
      <c r="E5" s="377"/>
      <c r="F5" s="377"/>
      <c r="G5" s="377"/>
    </row>
    <row r="6" spans="1:7" ht="7.35" customHeight="1" thickBot="1" x14ac:dyDescent="0.3">
      <c r="A6" s="13"/>
      <c r="B6" s="13"/>
      <c r="C6" s="13"/>
      <c r="D6" s="11"/>
      <c r="E6" s="10"/>
      <c r="F6" s="245"/>
    </row>
    <row r="7" spans="1:7" s="12" customFormat="1" ht="16.5" thickBot="1" x14ac:dyDescent="0.3">
      <c r="A7" s="370" t="s">
        <v>141</v>
      </c>
      <c r="B7" s="371"/>
      <c r="C7" s="371"/>
      <c r="D7" s="371"/>
      <c r="E7" s="371"/>
      <c r="F7" s="371"/>
      <c r="G7" s="372"/>
    </row>
    <row r="8" spans="1:7" s="15" customFormat="1" ht="30" customHeight="1" x14ac:dyDescent="0.25">
      <c r="A8" s="221" t="s">
        <v>142</v>
      </c>
      <c r="B8" s="221" t="s">
        <v>143</v>
      </c>
      <c r="C8" s="221" t="s">
        <v>144</v>
      </c>
      <c r="D8" s="221" t="s">
        <v>145</v>
      </c>
      <c r="E8" s="221" t="s">
        <v>146</v>
      </c>
      <c r="F8" s="221" t="s">
        <v>121</v>
      </c>
      <c r="G8" s="222" t="s">
        <v>57</v>
      </c>
    </row>
    <row r="9" spans="1:7" x14ac:dyDescent="0.25">
      <c r="A9" s="44" t="s">
        <v>95</v>
      </c>
      <c r="B9" s="51">
        <v>789</v>
      </c>
      <c r="C9" s="52">
        <v>200000</v>
      </c>
      <c r="D9" s="23">
        <v>55000</v>
      </c>
      <c r="E9" s="157">
        <f>IF(C9&gt;0,D9/C9," ")</f>
        <v>0.27500000000000002</v>
      </c>
      <c r="F9" s="72">
        <f>$D9*'A-Budget'!$C$23</f>
        <v>27500</v>
      </c>
      <c r="G9" s="73">
        <f>D9-F9</f>
        <v>27500</v>
      </c>
    </row>
    <row r="10" spans="1:7" x14ac:dyDescent="0.25">
      <c r="A10" s="44" t="s">
        <v>99</v>
      </c>
      <c r="B10" s="51">
        <v>456</v>
      </c>
      <c r="C10" s="52">
        <v>10000</v>
      </c>
      <c r="D10" s="23">
        <v>10000</v>
      </c>
      <c r="E10" s="157">
        <f t="shared" ref="E10:E17" si="0">IF(C10&gt;0,D10/C10," ")</f>
        <v>1</v>
      </c>
      <c r="F10" s="72">
        <f>$D10*'A-Budget'!$C$23</f>
        <v>5000</v>
      </c>
      <c r="G10" s="73">
        <f t="shared" ref="G10:G17" si="1">D10-F10</f>
        <v>5000</v>
      </c>
    </row>
    <row r="11" spans="1:7" ht="15.75" customHeight="1" x14ac:dyDescent="0.25">
      <c r="A11" s="44" t="s">
        <v>97</v>
      </c>
      <c r="B11" s="51">
        <v>123</v>
      </c>
      <c r="C11" s="52">
        <v>50000</v>
      </c>
      <c r="D11" s="23">
        <v>0</v>
      </c>
      <c r="E11" s="157">
        <f t="shared" si="0"/>
        <v>0</v>
      </c>
      <c r="F11" s="72">
        <f>$D11*'A-Budget'!$C$23</f>
        <v>0</v>
      </c>
      <c r="G11" s="73">
        <f t="shared" si="1"/>
        <v>0</v>
      </c>
    </row>
    <row r="12" spans="1:7" x14ac:dyDescent="0.25">
      <c r="A12" s="44"/>
      <c r="B12" s="51"/>
      <c r="C12" s="52"/>
      <c r="D12" s="23"/>
      <c r="E12" s="157" t="str">
        <f t="shared" si="0"/>
        <v xml:space="preserve"> </v>
      </c>
      <c r="F12" s="72">
        <f>$D12*'A-Budget'!$C$23</f>
        <v>0</v>
      </c>
      <c r="G12" s="73">
        <f t="shared" si="1"/>
        <v>0</v>
      </c>
    </row>
    <row r="13" spans="1:7" x14ac:dyDescent="0.25">
      <c r="A13" s="44"/>
      <c r="B13" s="51"/>
      <c r="C13" s="52"/>
      <c r="D13" s="23"/>
      <c r="E13" s="157" t="str">
        <f t="shared" si="0"/>
        <v xml:space="preserve"> </v>
      </c>
      <c r="F13" s="72">
        <f>$D13*'A-Budget'!$C$23</f>
        <v>0</v>
      </c>
      <c r="G13" s="73">
        <f t="shared" si="1"/>
        <v>0</v>
      </c>
    </row>
    <row r="14" spans="1:7" x14ac:dyDescent="0.25">
      <c r="A14" s="44"/>
      <c r="B14" s="51"/>
      <c r="C14" s="52"/>
      <c r="D14" s="23"/>
      <c r="E14" s="157" t="str">
        <f t="shared" si="0"/>
        <v xml:space="preserve"> </v>
      </c>
      <c r="F14" s="72">
        <f>$D14*'A-Budget'!$C$23</f>
        <v>0</v>
      </c>
      <c r="G14" s="73">
        <f t="shared" si="1"/>
        <v>0</v>
      </c>
    </row>
    <row r="15" spans="1:7" x14ac:dyDescent="0.25">
      <c r="A15" s="44"/>
      <c r="B15" s="51"/>
      <c r="C15" s="52"/>
      <c r="D15" s="23"/>
      <c r="E15" s="157" t="str">
        <f t="shared" si="0"/>
        <v xml:space="preserve"> </v>
      </c>
      <c r="F15" s="72">
        <f>$D15*'A-Budget'!$C$23</f>
        <v>0</v>
      </c>
      <c r="G15" s="73">
        <f t="shared" si="1"/>
        <v>0</v>
      </c>
    </row>
    <row r="16" spans="1:7" x14ac:dyDescent="0.25">
      <c r="A16" s="44"/>
      <c r="B16" s="51"/>
      <c r="C16" s="52"/>
      <c r="D16" s="23"/>
      <c r="E16" s="157" t="str">
        <f t="shared" si="0"/>
        <v xml:space="preserve"> </v>
      </c>
      <c r="F16" s="72">
        <f>$D16*'A-Budget'!$C$23</f>
        <v>0</v>
      </c>
      <c r="G16" s="73">
        <f t="shared" si="1"/>
        <v>0</v>
      </c>
    </row>
    <row r="17" spans="1:9" ht="16.5" thickBot="1" x14ac:dyDescent="0.3">
      <c r="A17" s="130"/>
      <c r="B17" s="143"/>
      <c r="C17" s="144"/>
      <c r="D17" s="131"/>
      <c r="E17" s="158" t="str">
        <f t="shared" si="0"/>
        <v xml:space="preserve"> </v>
      </c>
      <c r="F17" s="145">
        <f>$D17*'A-Budget'!$C$23</f>
        <v>0</v>
      </c>
      <c r="G17" s="146">
        <f t="shared" si="1"/>
        <v>0</v>
      </c>
    </row>
    <row r="18" spans="1:9" s="11" customFormat="1" ht="16.5" customHeight="1" thickBot="1" x14ac:dyDescent="0.3">
      <c r="A18" s="342" t="s">
        <v>147</v>
      </c>
      <c r="B18" s="343"/>
      <c r="C18" s="147">
        <f>SUM(C9:C17)</f>
        <v>260000</v>
      </c>
      <c r="D18" s="147">
        <f>SUM(D9:D17)</f>
        <v>65000</v>
      </c>
      <c r="E18" s="159">
        <f>D18/C18</f>
        <v>0.25</v>
      </c>
      <c r="F18" s="148">
        <f t="shared" ref="F18:G18" si="2">SUM(F9:F17)</f>
        <v>32500</v>
      </c>
      <c r="G18" s="149">
        <f t="shared" si="2"/>
        <v>32500</v>
      </c>
    </row>
    <row r="19" spans="1:9" ht="16.5" thickBot="1" x14ac:dyDescent="0.3">
      <c r="I19" s="9"/>
    </row>
    <row r="20" spans="1:9" ht="16.5" thickBot="1" x14ac:dyDescent="0.3">
      <c r="A20" s="370" t="s">
        <v>148</v>
      </c>
      <c r="B20" s="371"/>
      <c r="C20" s="371"/>
      <c r="D20" s="371"/>
      <c r="E20" s="372"/>
    </row>
    <row r="21" spans="1:9" ht="30" x14ac:dyDescent="0.25">
      <c r="A21" s="392" t="s">
        <v>149</v>
      </c>
      <c r="B21" s="393"/>
      <c r="C21" s="221" t="s">
        <v>142</v>
      </c>
      <c r="D21" s="221" t="s">
        <v>143</v>
      </c>
      <c r="E21" s="222" t="s">
        <v>150</v>
      </c>
    </row>
    <row r="22" spans="1:9" x14ac:dyDescent="0.25">
      <c r="A22" s="396" t="s">
        <v>151</v>
      </c>
      <c r="B22" s="397"/>
      <c r="C22" s="44" t="s">
        <v>95</v>
      </c>
      <c r="D22" s="51">
        <v>789</v>
      </c>
      <c r="E22" s="127">
        <v>50000</v>
      </c>
      <c r="I22" s="9"/>
    </row>
    <row r="23" spans="1:9" x14ac:dyDescent="0.25">
      <c r="A23" s="396" t="s">
        <v>152</v>
      </c>
      <c r="B23" s="397"/>
      <c r="C23" s="44" t="s">
        <v>95</v>
      </c>
      <c r="D23" s="51">
        <v>789</v>
      </c>
      <c r="E23" s="127">
        <v>5000</v>
      </c>
    </row>
    <row r="24" spans="1:9" x14ac:dyDescent="0.25">
      <c r="A24" s="396" t="s">
        <v>99</v>
      </c>
      <c r="B24" s="397"/>
      <c r="C24" s="44" t="s">
        <v>99</v>
      </c>
      <c r="D24" s="51">
        <v>456</v>
      </c>
      <c r="E24" s="127">
        <v>10000</v>
      </c>
    </row>
    <row r="25" spans="1:9" x14ac:dyDescent="0.25">
      <c r="A25" s="223"/>
      <c r="B25" s="224"/>
      <c r="C25" s="44"/>
      <c r="D25" s="51"/>
      <c r="E25" s="127"/>
    </row>
    <row r="26" spans="1:9" x14ac:dyDescent="0.25">
      <c r="A26" s="223"/>
      <c r="B26" s="224"/>
      <c r="C26" s="44"/>
      <c r="D26" s="51"/>
      <c r="E26" s="127"/>
    </row>
    <row r="27" spans="1:9" x14ac:dyDescent="0.25">
      <c r="A27" s="223"/>
      <c r="B27" s="224"/>
      <c r="C27" s="44"/>
      <c r="D27" s="51"/>
      <c r="E27" s="127"/>
    </row>
    <row r="28" spans="1:9" x14ac:dyDescent="0.25">
      <c r="A28" s="396"/>
      <c r="B28" s="397"/>
      <c r="C28" s="44"/>
      <c r="D28" s="51"/>
      <c r="E28" s="127"/>
    </row>
    <row r="29" spans="1:9" x14ac:dyDescent="0.25">
      <c r="A29" s="396"/>
      <c r="B29" s="397"/>
      <c r="C29" s="44"/>
      <c r="D29" s="51"/>
      <c r="E29" s="127"/>
    </row>
    <row r="30" spans="1:9" ht="16.5" thickBot="1" x14ac:dyDescent="0.3">
      <c r="A30" s="386"/>
      <c r="B30" s="387"/>
      <c r="C30" s="140"/>
      <c r="D30" s="143"/>
      <c r="E30" s="150"/>
    </row>
    <row r="31" spans="1:9" x14ac:dyDescent="0.25">
      <c r="A31" s="390" t="s">
        <v>153</v>
      </c>
      <c r="B31" s="391"/>
      <c r="C31" s="391"/>
      <c r="D31" s="391"/>
      <c r="E31" s="151">
        <f>SUM(E22:E30)</f>
        <v>65000</v>
      </c>
    </row>
    <row r="32" spans="1:9" ht="16.5" thickBot="1" x14ac:dyDescent="0.3">
      <c r="A32" s="394" t="s">
        <v>154</v>
      </c>
      <c r="B32" s="395"/>
      <c r="C32" s="395"/>
      <c r="D32" s="395"/>
      <c r="E32" s="152">
        <f>D18-E31</f>
        <v>0</v>
      </c>
    </row>
  </sheetData>
  <mergeCells count="18">
    <mergeCell ref="A32:D32"/>
    <mergeCell ref="A22:B22"/>
    <mergeCell ref="A23:B23"/>
    <mergeCell ref="A24:B24"/>
    <mergeCell ref="A28:B28"/>
    <mergeCell ref="A29:B29"/>
    <mergeCell ref="F3:G3"/>
    <mergeCell ref="A30:B30"/>
    <mergeCell ref="A1:C1"/>
    <mergeCell ref="A2:C3"/>
    <mergeCell ref="A31:D31"/>
    <mergeCell ref="A7:G7"/>
    <mergeCell ref="A18:B18"/>
    <mergeCell ref="A20:E20"/>
    <mergeCell ref="A21:B21"/>
    <mergeCell ref="F1:G1"/>
    <mergeCell ref="F2:G2"/>
    <mergeCell ref="A5:G5"/>
  </mergeCells>
  <dataValidations disablePrompts="1" count="1">
    <dataValidation type="list" allowBlank="1" showInputMessage="1" showErrorMessage="1" prompt="Choose CON or CON MGMT" sqref="B23:B27 B29:B30" xr:uid="{DED78B77-9144-44CF-A4C3-F423B82073A4}">
      <formula1>#REF!</formula1>
    </dataValidation>
  </dataValidations>
  <pageMargins left="0.25" right="0.25" top="0.75" bottom="0.75" header="0.3" footer="0.3"/>
  <pageSetup scale="98" orientation="landscape" r:id="rId1"/>
  <headerFooter alignWithMargins="0">
    <oddHeader>&amp;C&amp;"-,Bold"Safe Routes to BART</oddHeader>
    <oddFooter>&amp;L&amp;"-,Regular"&amp;10Reimbursement Calculation Workbook
Version A: SR2B funds a portion of entire Project&amp;C&amp;"-,Regular"&amp;10SBE Participation&amp;R&amp;"-,Regular"&amp;10&amp;P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6FD08-4FD1-43AF-82ED-6DDDAD4E4D5F}">
  <sheetPr>
    <tabColor theme="7"/>
    <pageSetUpPr fitToPage="1"/>
  </sheetPr>
  <dimension ref="A1:L30"/>
  <sheetViews>
    <sheetView view="pageLayout" zoomScale="98" zoomScaleNormal="100" zoomScaleSheetLayoutView="96" zoomScalePageLayoutView="98" workbookViewId="0">
      <selection activeCell="A4" sqref="A4:XFD6"/>
    </sheetView>
    <sheetView workbookViewId="1">
      <selection sqref="A1:F1"/>
    </sheetView>
  </sheetViews>
  <sheetFormatPr defaultColWidth="8.6640625" defaultRowHeight="15.75" x14ac:dyDescent="0.25"/>
  <cols>
    <col min="1" max="1" width="16.109375" style="7" customWidth="1"/>
    <col min="2" max="3" width="12.6640625" style="7" bestFit="1" customWidth="1"/>
    <col min="4" max="4" width="4.77734375" style="79" bestFit="1" customWidth="1"/>
    <col min="5" max="6" width="11.44140625" style="7" bestFit="1" customWidth="1"/>
    <col min="7" max="7" width="5.109375" style="7" customWidth="1"/>
    <col min="8" max="8" width="10.33203125" style="7" customWidth="1"/>
    <col min="9" max="9" width="8.44140625" style="7" bestFit="1" customWidth="1"/>
    <col min="10" max="10" width="6.21875" style="7" customWidth="1"/>
    <col min="11" max="12" width="11" style="7" bestFit="1" customWidth="1"/>
    <col min="13" max="16384" width="8.6640625" style="7"/>
  </cols>
  <sheetData>
    <row r="1" spans="1:12" ht="21.95" customHeight="1" x14ac:dyDescent="0.25">
      <c r="A1" s="388" t="str">
        <f>'A-Invoice'!B2</f>
        <v>Name of project sponsor</v>
      </c>
      <c r="B1" s="389"/>
      <c r="C1" s="389"/>
      <c r="D1" s="389"/>
      <c r="E1" s="389"/>
      <c r="F1" s="389"/>
      <c r="G1" s="6"/>
      <c r="H1" s="6" t="s">
        <v>155</v>
      </c>
      <c r="I1" s="357" t="str">
        <f>'A-Invoice'!L5</f>
        <v>MM/DD/YYYY</v>
      </c>
      <c r="J1" s="422"/>
      <c r="K1" s="422"/>
      <c r="L1" s="423"/>
    </row>
    <row r="2" spans="1:12" ht="21.95" customHeight="1" x14ac:dyDescent="0.25">
      <c r="A2" s="366" t="str">
        <f>'A-Invoice'!E17</f>
        <v>Amazing Bikeways</v>
      </c>
      <c r="B2" s="367"/>
      <c r="C2" s="367"/>
      <c r="D2" s="367"/>
      <c r="E2" s="367"/>
      <c r="F2" s="367"/>
      <c r="G2" s="10"/>
      <c r="H2" s="10" t="s">
        <v>52</v>
      </c>
      <c r="I2" s="360" t="str">
        <f>'A-Invoice'!J19</f>
        <v>MM/DD/YYYY -MM/DD/YYYY</v>
      </c>
      <c r="J2" s="360"/>
      <c r="K2" s="360"/>
      <c r="L2" s="360"/>
    </row>
    <row r="3" spans="1:12" ht="21.95" customHeight="1" thickBot="1" x14ac:dyDescent="0.3">
      <c r="A3" s="368"/>
      <c r="B3" s="369"/>
      <c r="C3" s="369"/>
      <c r="D3" s="369"/>
      <c r="E3" s="369"/>
      <c r="F3" s="369"/>
      <c r="G3" s="8"/>
      <c r="H3" s="8" t="s">
        <v>156</v>
      </c>
      <c r="I3" s="364" t="str">
        <f>'A-Invoice'!L3</f>
        <v xml:space="preserve">xxxxxxxxx	</v>
      </c>
      <c r="J3" s="364"/>
      <c r="K3" s="364"/>
      <c r="L3" s="365"/>
    </row>
    <row r="4" spans="1:12" ht="7.35" customHeight="1" x14ac:dyDescent="0.25">
      <c r="A4" s="13"/>
      <c r="B4" s="13"/>
      <c r="C4" s="13"/>
      <c r="D4" s="11"/>
      <c r="E4" s="10"/>
      <c r="F4" s="245"/>
    </row>
    <row r="5" spans="1:12" ht="21.95" customHeight="1" x14ac:dyDescent="0.25">
      <c r="A5" s="419" t="s">
        <v>185</v>
      </c>
      <c r="B5" s="419"/>
      <c r="C5" s="419"/>
      <c r="D5" s="419"/>
      <c r="E5" s="419"/>
      <c r="F5" s="419"/>
      <c r="G5" s="419"/>
      <c r="H5" s="419"/>
      <c r="I5" s="419"/>
      <c r="J5" s="419"/>
      <c r="K5" s="419"/>
      <c r="L5" s="419"/>
    </row>
    <row r="6" spans="1:12" ht="7.35" customHeight="1" thickBot="1" x14ac:dyDescent="0.3">
      <c r="A6" s="13"/>
      <c r="B6" s="13"/>
      <c r="C6" s="13"/>
      <c r="D6" s="11"/>
      <c r="E6" s="10"/>
      <c r="F6" s="245"/>
    </row>
    <row r="7" spans="1:12" s="12" customFormat="1" x14ac:dyDescent="0.25">
      <c r="A7" s="87"/>
      <c r="B7" s="425" t="s">
        <v>157</v>
      </c>
      <c r="C7" s="426"/>
      <c r="D7" s="408" t="s">
        <v>158</v>
      </c>
      <c r="E7" s="409"/>
      <c r="F7" s="410"/>
      <c r="G7" s="424" t="s">
        <v>159</v>
      </c>
      <c r="H7" s="409"/>
      <c r="I7" s="425"/>
      <c r="J7" s="408" t="s">
        <v>160</v>
      </c>
      <c r="K7" s="409"/>
      <c r="L7" s="410"/>
    </row>
    <row r="8" spans="1:12" s="15" customFormat="1" ht="16.5" thickBot="1" x14ac:dyDescent="0.3">
      <c r="A8" s="170" t="s">
        <v>161</v>
      </c>
      <c r="B8" s="171" t="s">
        <v>162</v>
      </c>
      <c r="C8" s="172" t="s">
        <v>163</v>
      </c>
      <c r="D8" s="173" t="s">
        <v>119</v>
      </c>
      <c r="E8" s="171" t="s">
        <v>120</v>
      </c>
      <c r="F8" s="174" t="s">
        <v>121</v>
      </c>
      <c r="G8" s="175" t="s">
        <v>119</v>
      </c>
      <c r="H8" s="171" t="s">
        <v>120</v>
      </c>
      <c r="I8" s="172" t="s">
        <v>121</v>
      </c>
      <c r="J8" s="173" t="s">
        <v>119</v>
      </c>
      <c r="K8" s="171" t="s">
        <v>120</v>
      </c>
      <c r="L8" s="174" t="s">
        <v>121</v>
      </c>
    </row>
    <row r="9" spans="1:12" s="15" customFormat="1" ht="15.75" customHeight="1" thickBot="1" x14ac:dyDescent="0.3">
      <c r="A9" s="427" t="s">
        <v>89</v>
      </c>
      <c r="B9" s="428"/>
      <c r="C9" s="429"/>
      <c r="D9" s="411" t="s">
        <v>89</v>
      </c>
      <c r="E9" s="412"/>
      <c r="F9" s="413"/>
      <c r="G9" s="412" t="s">
        <v>89</v>
      </c>
      <c r="H9" s="412"/>
      <c r="I9" s="412"/>
      <c r="J9" s="411" t="s">
        <v>89</v>
      </c>
      <c r="K9" s="412"/>
      <c r="L9" s="413"/>
    </row>
    <row r="10" spans="1:12" x14ac:dyDescent="0.25">
      <c r="A10" s="176" t="s">
        <v>164</v>
      </c>
      <c r="B10" s="177">
        <f>SUMIF('A-Budget'!B35:B39,"con mgmt",'A-Budget'!D35:D39)</f>
        <v>200000</v>
      </c>
      <c r="C10" s="178">
        <f>SUMIF('A-Budget'!B35:B39,"con mgmt",'A-Budget'!E35:E39)</f>
        <v>100000</v>
      </c>
      <c r="D10" s="179">
        <f>SUMIF('A-Labor'!A9:A18,"CON MGMT",'A-Labor'!F9:F18)</f>
        <v>50</v>
      </c>
      <c r="E10" s="112">
        <f>SUMIF('A-Labor'!A9:A18,"con mgmt",'A-Labor'!G9:G18)</f>
        <v>3750</v>
      </c>
      <c r="F10" s="180">
        <f>SUMIF('A-Labor'!A9:A18,"con mgmt",'A-Labor'!H9:H18)</f>
        <v>1875</v>
      </c>
      <c r="G10" s="181">
        <v>30</v>
      </c>
      <c r="H10" s="113">
        <v>1000</v>
      </c>
      <c r="I10" s="182">
        <v>500</v>
      </c>
      <c r="J10" s="179">
        <f>SUM(D10,G10)</f>
        <v>80</v>
      </c>
      <c r="K10" s="112">
        <f>SUM(E10,H10)</f>
        <v>4750</v>
      </c>
      <c r="L10" s="180">
        <f>SUM(F10,I10)</f>
        <v>2375</v>
      </c>
    </row>
    <row r="11" spans="1:12" x14ac:dyDescent="0.25">
      <c r="A11" s="81" t="s">
        <v>165</v>
      </c>
      <c r="B11" s="76">
        <f>SUMIF('A-Budget'!B40:B47,"CON MGMT",'A-Budget'!D40:D47)</f>
        <v>400000</v>
      </c>
      <c r="C11" s="160">
        <f>SUMIF('A-Budget'!B40:B47,"CON MGMT",'A-Budget'!E40:E47)</f>
        <v>200000</v>
      </c>
      <c r="D11" s="83" t="s">
        <v>59</v>
      </c>
      <c r="E11" s="76">
        <f>SUMIF('A-Direct Costs'!B10:B19,"con mgmt",'A-Direct Costs'!H10:H19)</f>
        <v>75000</v>
      </c>
      <c r="F11" s="77">
        <f>SUMIF('A-Direct Costs'!B10:B19,"con mgmt",'A-Direct Costs'!I10:I19)</f>
        <v>37500</v>
      </c>
      <c r="G11" s="78" t="s">
        <v>59</v>
      </c>
      <c r="H11" s="75">
        <v>5000</v>
      </c>
      <c r="I11" s="92">
        <v>2500</v>
      </c>
      <c r="J11" s="83" t="s">
        <v>59</v>
      </c>
      <c r="K11" s="76">
        <f>SUM(E11,H11)</f>
        <v>80000</v>
      </c>
      <c r="L11" s="77">
        <f>SUM(F11,I11)</f>
        <v>40000</v>
      </c>
    </row>
    <row r="12" spans="1:12" ht="16.5" thickBot="1" x14ac:dyDescent="0.3">
      <c r="A12" s="183" t="s">
        <v>166</v>
      </c>
      <c r="B12" s="184">
        <f>SUM(B10:B11)</f>
        <v>600000</v>
      </c>
      <c r="C12" s="185">
        <f>SUM(C10:C11)</f>
        <v>300000</v>
      </c>
      <c r="D12" s="186">
        <f t="shared" ref="D12:F12" si="0">SUM(D10:D11)</f>
        <v>50</v>
      </c>
      <c r="E12" s="184">
        <f t="shared" si="0"/>
        <v>78750</v>
      </c>
      <c r="F12" s="187">
        <f t="shared" si="0"/>
        <v>39375</v>
      </c>
      <c r="G12" s="188">
        <f t="shared" ref="G12" si="1">SUM(G10:G11)</f>
        <v>30</v>
      </c>
      <c r="H12" s="184">
        <f t="shared" ref="H12" si="2">SUM(H10:H11)</f>
        <v>6000</v>
      </c>
      <c r="I12" s="185">
        <f t="shared" ref="I12" si="3">SUM(I10:I11)</f>
        <v>3000</v>
      </c>
      <c r="J12" s="186">
        <f t="shared" ref="J12" si="4">SUM(J10:J11)</f>
        <v>80</v>
      </c>
      <c r="K12" s="184">
        <f t="shared" ref="K12" si="5">SUM(K10:K11)</f>
        <v>84750</v>
      </c>
      <c r="L12" s="187">
        <f t="shared" ref="L12" si="6">SUM(L10:L11)</f>
        <v>42375</v>
      </c>
    </row>
    <row r="13" spans="1:12" ht="16.5" thickBot="1" x14ac:dyDescent="0.3">
      <c r="A13" s="398" t="s">
        <v>91</v>
      </c>
      <c r="B13" s="399"/>
      <c r="C13" s="400"/>
      <c r="D13" s="401" t="s">
        <v>91</v>
      </c>
      <c r="E13" s="402"/>
      <c r="F13" s="403"/>
      <c r="G13" s="402" t="s">
        <v>91</v>
      </c>
      <c r="H13" s="402"/>
      <c r="I13" s="402"/>
      <c r="J13" s="401" t="s">
        <v>91</v>
      </c>
      <c r="K13" s="402"/>
      <c r="L13" s="403"/>
    </row>
    <row r="14" spans="1:12" ht="15.75" customHeight="1" x14ac:dyDescent="0.25">
      <c r="A14" s="176" t="s">
        <v>164</v>
      </c>
      <c r="B14" s="112">
        <f>SUMIF('A-Budget'!B35:B39,"con",'A-Budget'!D35:D39)</f>
        <v>600000</v>
      </c>
      <c r="C14" s="189">
        <f>SUMIF('A-Budget'!B35:B39,"con",'A-Budget'!E35:E39)</f>
        <v>300000</v>
      </c>
      <c r="D14" s="179">
        <f>SUMIF('A-Labor'!A9:A18,"con",'A-Labor'!F9:F18)</f>
        <v>120</v>
      </c>
      <c r="E14" s="112">
        <f>SUMIF('A-Labor'!A9:A18,"con",'A-Labor'!G9:G18)</f>
        <v>6000</v>
      </c>
      <c r="F14" s="180">
        <f>SUMIF('A-Labor'!A9:A18,"con",'A-Labor'!H9:H18)</f>
        <v>3000</v>
      </c>
      <c r="G14" s="181">
        <v>60</v>
      </c>
      <c r="H14" s="113">
        <v>2000</v>
      </c>
      <c r="I14" s="182">
        <v>1000</v>
      </c>
      <c r="J14" s="179">
        <f>SUM(D14,G14)</f>
        <v>180</v>
      </c>
      <c r="K14" s="112">
        <f>SUM(E14,H14)</f>
        <v>8000</v>
      </c>
      <c r="L14" s="180">
        <f>SUM(F14,I14)</f>
        <v>4000</v>
      </c>
    </row>
    <row r="15" spans="1:12" x14ac:dyDescent="0.25">
      <c r="A15" s="81" t="s">
        <v>165</v>
      </c>
      <c r="B15" s="76">
        <f>SUMIF('A-Budget'!B40:B47,"con",'A-Budget'!D40:D47)</f>
        <v>2400000</v>
      </c>
      <c r="C15" s="160">
        <f>SUMIF('A-Budget'!B40:B47,"con",'A-Budget'!E40:E47)</f>
        <v>1200000</v>
      </c>
      <c r="D15" s="86" t="s">
        <v>59</v>
      </c>
      <c r="E15" s="76">
        <f>SUMIF('A-Direct Costs'!B10:B19,"con",'A-Direct Costs'!H10:H19)</f>
        <v>185000</v>
      </c>
      <c r="F15" s="77">
        <f>SUMIF('A-Direct Costs'!B10:B19,"con",'A-Direct Costs'!I10:I19)</f>
        <v>92500</v>
      </c>
      <c r="G15" s="80" t="s">
        <v>59</v>
      </c>
      <c r="H15" s="75">
        <v>10000</v>
      </c>
      <c r="I15" s="92">
        <v>5000</v>
      </c>
      <c r="J15" s="86" t="s">
        <v>59</v>
      </c>
      <c r="K15" s="76">
        <f>SUM(E15,H15)</f>
        <v>195000</v>
      </c>
      <c r="L15" s="77">
        <f>SUM(F15,I15)</f>
        <v>97500</v>
      </c>
    </row>
    <row r="16" spans="1:12" x14ac:dyDescent="0.25">
      <c r="A16" s="88" t="s">
        <v>167</v>
      </c>
      <c r="B16" s="82">
        <f>SUM(B14:B15)</f>
        <v>3000000</v>
      </c>
      <c r="C16" s="93">
        <f t="shared" ref="C16:D16" si="7">SUM(C14:C15)</f>
        <v>1500000</v>
      </c>
      <c r="D16" s="84">
        <f t="shared" si="7"/>
        <v>120</v>
      </c>
      <c r="E16" s="82">
        <f>SUM(E14:E15)</f>
        <v>191000</v>
      </c>
      <c r="F16" s="85">
        <f t="shared" ref="F16" si="8">SUM(F14:F15)</f>
        <v>95500</v>
      </c>
      <c r="G16" s="90">
        <f t="shared" ref="G16" si="9">SUM(G14:G15)</f>
        <v>60</v>
      </c>
      <c r="H16" s="82">
        <f>SUM(H14:H15)</f>
        <v>12000</v>
      </c>
      <c r="I16" s="93">
        <f t="shared" ref="I16" si="10">SUM(I14:I15)</f>
        <v>6000</v>
      </c>
      <c r="J16" s="84">
        <f t="shared" ref="J16" si="11">SUM(J14:J15)</f>
        <v>180</v>
      </c>
      <c r="K16" s="82">
        <f>SUM(K14:K15)</f>
        <v>203000</v>
      </c>
      <c r="L16" s="85">
        <f t="shared" ref="L16" si="12">SUM(L14:L15)</f>
        <v>101500</v>
      </c>
    </row>
    <row r="17" spans="1:12" ht="16.5" thickBot="1" x14ac:dyDescent="0.3">
      <c r="A17" s="190" t="s">
        <v>168</v>
      </c>
      <c r="B17" s="191">
        <f>SUM(B16,B12)</f>
        <v>3600000</v>
      </c>
      <c r="C17" s="192">
        <f t="shared" ref="C17:F17" si="13">SUM(C16,C12)</f>
        <v>1800000</v>
      </c>
      <c r="D17" s="193">
        <f t="shared" si="13"/>
        <v>170</v>
      </c>
      <c r="E17" s="191">
        <f t="shared" si="13"/>
        <v>269750</v>
      </c>
      <c r="F17" s="194">
        <f t="shared" si="13"/>
        <v>134875</v>
      </c>
      <c r="G17" s="195">
        <f t="shared" ref="G17" si="14">SUM(G16,G12)</f>
        <v>90</v>
      </c>
      <c r="H17" s="191">
        <f t="shared" ref="H17" si="15">SUM(H16,H12)</f>
        <v>18000</v>
      </c>
      <c r="I17" s="192">
        <f t="shared" ref="I17" si="16">SUM(I16,I12)</f>
        <v>9000</v>
      </c>
      <c r="J17" s="193">
        <f t="shared" ref="J17" si="17">SUM(J16,J12)</f>
        <v>260</v>
      </c>
      <c r="K17" s="191">
        <f t="shared" ref="K17" si="18">SUM(K16,K12)</f>
        <v>287750</v>
      </c>
      <c r="L17" s="194">
        <f t="shared" ref="L17" si="19">SUM(L16,L12)</f>
        <v>143875</v>
      </c>
    </row>
    <row r="18" spans="1:12" ht="16.5" thickBot="1" x14ac:dyDescent="0.3">
      <c r="A18" s="398" t="s">
        <v>169</v>
      </c>
      <c r="B18" s="399"/>
      <c r="C18" s="400"/>
      <c r="D18" s="401" t="s">
        <v>169</v>
      </c>
      <c r="E18" s="402"/>
      <c r="F18" s="403"/>
      <c r="G18" s="402" t="s">
        <v>169</v>
      </c>
      <c r="H18" s="402"/>
      <c r="I18" s="402"/>
      <c r="J18" s="401" t="s">
        <v>169</v>
      </c>
      <c r="K18" s="402"/>
      <c r="L18" s="403"/>
    </row>
    <row r="19" spans="1:12" x14ac:dyDescent="0.25">
      <c r="A19" s="196" t="s">
        <v>170</v>
      </c>
      <c r="B19" s="197">
        <f>B12/B17</f>
        <v>0.16666666666666666</v>
      </c>
      <c r="C19" s="198">
        <f>C12/C17</f>
        <v>0.16666666666666666</v>
      </c>
      <c r="D19" s="199"/>
      <c r="E19" s="197">
        <f>E12/E17</f>
        <v>0.29193697868396662</v>
      </c>
      <c r="F19" s="200">
        <f>F12/F17</f>
        <v>0.29193697868396662</v>
      </c>
      <c r="G19" s="201"/>
      <c r="H19" s="197">
        <f>IF(H17&gt;0,H12/H17,0)</f>
        <v>0.33333333333333331</v>
      </c>
      <c r="I19" s="198">
        <f>IF(I17&gt;0,I12/I17,0)</f>
        <v>0.33333333333333331</v>
      </c>
      <c r="J19" s="199"/>
      <c r="K19" s="197">
        <f>K12/K17</f>
        <v>0.29452649869678538</v>
      </c>
      <c r="L19" s="200">
        <f>L12/L17</f>
        <v>0.29452649869678538</v>
      </c>
    </row>
    <row r="20" spans="1:12" ht="16.5" thickBot="1" x14ac:dyDescent="0.3">
      <c r="A20" s="190" t="s">
        <v>171</v>
      </c>
      <c r="B20" s="202">
        <f>B16/B17</f>
        <v>0.83333333333333337</v>
      </c>
      <c r="C20" s="203">
        <f>C16/C17</f>
        <v>0.83333333333333337</v>
      </c>
      <c r="D20" s="204"/>
      <c r="E20" s="202">
        <f>E16/E17</f>
        <v>0.70806302131603338</v>
      </c>
      <c r="F20" s="205">
        <f>F16/F17</f>
        <v>0.70806302131603338</v>
      </c>
      <c r="G20" s="206"/>
      <c r="H20" s="202">
        <f>IF(H17&gt;0,H16/H17,0)</f>
        <v>0.66666666666666663</v>
      </c>
      <c r="I20" s="203">
        <f>IF(I17&gt;0,I16/I17,0)</f>
        <v>0.66666666666666663</v>
      </c>
      <c r="J20" s="204"/>
      <c r="K20" s="202">
        <f>K16/K17</f>
        <v>0.70547350130321462</v>
      </c>
      <c r="L20" s="205">
        <f>L16/L17</f>
        <v>0.70547350130321462</v>
      </c>
    </row>
    <row r="21" spans="1:12" ht="16.5" thickBot="1" x14ac:dyDescent="0.3">
      <c r="A21" s="430" t="s">
        <v>172</v>
      </c>
      <c r="B21" s="431"/>
      <c r="C21" s="432"/>
      <c r="D21" s="414" t="s">
        <v>172</v>
      </c>
      <c r="E21" s="415"/>
      <c r="F21" s="416"/>
      <c r="G21" s="415" t="s">
        <v>172</v>
      </c>
      <c r="H21" s="415"/>
      <c r="I21" s="415"/>
      <c r="J21" s="414" t="s">
        <v>172</v>
      </c>
      <c r="K21" s="415"/>
      <c r="L21" s="416"/>
    </row>
    <row r="22" spans="1:12" x14ac:dyDescent="0.25">
      <c r="A22" s="207" t="s">
        <v>173</v>
      </c>
      <c r="B22" s="208">
        <f>'A-Budget'!D59</f>
        <v>590000</v>
      </c>
      <c r="C22" s="209">
        <f>'A-Budget'!E59</f>
        <v>295000</v>
      </c>
      <c r="D22" s="210" t="s">
        <v>59</v>
      </c>
      <c r="E22" s="211">
        <f>'A-SBE'!D18</f>
        <v>65000</v>
      </c>
      <c r="F22" s="212">
        <f>'A-SBE'!F18</f>
        <v>32500</v>
      </c>
      <c r="G22" s="210" t="s">
        <v>59</v>
      </c>
      <c r="H22" s="213">
        <v>10000</v>
      </c>
      <c r="I22" s="214">
        <v>5000</v>
      </c>
      <c r="J22" s="215"/>
      <c r="K22" s="211">
        <f>SUM(E22,H22)</f>
        <v>75000</v>
      </c>
      <c r="L22" s="212">
        <f>SUM(F22,I22)</f>
        <v>37500</v>
      </c>
    </row>
    <row r="23" spans="1:12" s="11" customFormat="1" ht="16.5" customHeight="1" thickBot="1" x14ac:dyDescent="0.3">
      <c r="A23" s="89" t="s">
        <v>174</v>
      </c>
      <c r="B23" s="154">
        <f>'A-Budget'!D60</f>
        <v>0.16388888888888889</v>
      </c>
      <c r="C23" s="156">
        <f>'A-Budget'!E60</f>
        <v>0.16388888888888889</v>
      </c>
      <c r="D23" s="169" t="s">
        <v>59</v>
      </c>
      <c r="E23" s="154">
        <f>IF(E17&gt;0,E22/E17,0)</f>
        <v>0.24096385542168675</v>
      </c>
      <c r="F23" s="156">
        <f>IF(F17&gt;0,F22/F17,0)</f>
        <v>0.24096385542168675</v>
      </c>
      <c r="G23" s="169" t="s">
        <v>59</v>
      </c>
      <c r="H23" s="154">
        <f>IF(H17&gt;0,H22/H17,0)</f>
        <v>0.55555555555555558</v>
      </c>
      <c r="I23" s="156">
        <f>IF(I17&gt;0,I22/I17,0)</f>
        <v>0.55555555555555558</v>
      </c>
      <c r="J23" s="91"/>
      <c r="K23" s="154">
        <f>IF(K17&gt;0,K22/K17,0)</f>
        <v>0.26064291920069504</v>
      </c>
      <c r="L23" s="161">
        <f>IF(L17&gt;0,L22/L17,0)</f>
        <v>0.26064291920069504</v>
      </c>
    </row>
    <row r="24" spans="1:12" ht="16.5" thickBot="1" x14ac:dyDescent="0.3"/>
    <row r="25" spans="1:12" x14ac:dyDescent="0.25">
      <c r="A25" s="227" t="s">
        <v>175</v>
      </c>
      <c r="B25" s="228" t="s">
        <v>162</v>
      </c>
      <c r="C25" s="229" t="s">
        <v>163</v>
      </c>
      <c r="I25" s="417" t="s">
        <v>176</v>
      </c>
      <c r="J25" s="418"/>
      <c r="K25" s="17" t="s">
        <v>162</v>
      </c>
      <c r="L25" s="18" t="s">
        <v>163</v>
      </c>
    </row>
    <row r="26" spans="1:12" x14ac:dyDescent="0.25">
      <c r="A26" s="225" t="s">
        <v>89</v>
      </c>
      <c r="B26" s="157">
        <f>K12/B12</f>
        <v>0.14124999999999999</v>
      </c>
      <c r="C26" s="166">
        <f>L12/C12</f>
        <v>0.14124999999999999</v>
      </c>
      <c r="I26" s="404" t="s">
        <v>89</v>
      </c>
      <c r="J26" s="405"/>
      <c r="K26" s="41">
        <f>B12-K12</f>
        <v>515250</v>
      </c>
      <c r="L26" s="42">
        <f>C12-L12</f>
        <v>257625</v>
      </c>
    </row>
    <row r="27" spans="1:12" x14ac:dyDescent="0.25">
      <c r="A27" s="225" t="s">
        <v>91</v>
      </c>
      <c r="B27" s="157">
        <f>K17/B17</f>
        <v>7.993055555555556E-2</v>
      </c>
      <c r="C27" s="166">
        <f>L17/C17</f>
        <v>7.993055555555556E-2</v>
      </c>
      <c r="I27" s="404" t="s">
        <v>91</v>
      </c>
      <c r="J27" s="405"/>
      <c r="K27" s="41">
        <f>B16-K16</f>
        <v>2797000</v>
      </c>
      <c r="L27" s="42">
        <f>C16-L16</f>
        <v>1398500</v>
      </c>
    </row>
    <row r="28" spans="1:12" ht="16.5" thickBot="1" x14ac:dyDescent="0.3">
      <c r="A28" s="226" t="s">
        <v>177</v>
      </c>
      <c r="B28" s="167">
        <f>K22/B22</f>
        <v>0.1271186440677966</v>
      </c>
      <c r="C28" s="168">
        <f>L22/C22</f>
        <v>0.1271186440677966</v>
      </c>
      <c r="I28" s="406" t="s">
        <v>177</v>
      </c>
      <c r="J28" s="407"/>
      <c r="K28" s="94">
        <f>B22-K22</f>
        <v>515000</v>
      </c>
      <c r="L28" s="95">
        <f>C22-L22</f>
        <v>257500</v>
      </c>
    </row>
    <row r="29" spans="1:12" ht="16.5" thickBot="1" x14ac:dyDescent="0.3"/>
    <row r="30" spans="1:12" ht="57" customHeight="1" thickBot="1" x14ac:dyDescent="0.3">
      <c r="A30" s="420" t="s">
        <v>178</v>
      </c>
      <c r="B30" s="421"/>
      <c r="C30" s="216">
        <f>C17*0.05</f>
        <v>90000</v>
      </c>
    </row>
  </sheetData>
  <mergeCells count="31">
    <mergeCell ref="A5:L5"/>
    <mergeCell ref="A30:B30"/>
    <mergeCell ref="A1:F1"/>
    <mergeCell ref="I1:L1"/>
    <mergeCell ref="I2:L2"/>
    <mergeCell ref="I3:L3"/>
    <mergeCell ref="D7:F7"/>
    <mergeCell ref="A2:F3"/>
    <mergeCell ref="G7:I7"/>
    <mergeCell ref="B7:C7"/>
    <mergeCell ref="A9:C9"/>
    <mergeCell ref="A13:C13"/>
    <mergeCell ref="A21:C21"/>
    <mergeCell ref="D9:F9"/>
    <mergeCell ref="D13:F13"/>
    <mergeCell ref="D21:F21"/>
    <mergeCell ref="A18:C18"/>
    <mergeCell ref="D18:F18"/>
    <mergeCell ref="I27:J27"/>
    <mergeCell ref="I28:J28"/>
    <mergeCell ref="J7:L7"/>
    <mergeCell ref="J9:L9"/>
    <mergeCell ref="J13:L13"/>
    <mergeCell ref="J21:L21"/>
    <mergeCell ref="G9:I9"/>
    <mergeCell ref="G13:I13"/>
    <mergeCell ref="G21:I21"/>
    <mergeCell ref="I25:J25"/>
    <mergeCell ref="I26:J26"/>
    <mergeCell ref="G18:I18"/>
    <mergeCell ref="J18:L18"/>
  </mergeCells>
  <pageMargins left="0.25" right="0.25" top="0.75" bottom="0.75" header="0.3" footer="0.3"/>
  <pageSetup scale="92" orientation="landscape" r:id="rId1"/>
  <headerFooter alignWithMargins="0">
    <oddHeader>&amp;C&amp;"-,Bold"Safe Routes to BART</oddHeader>
    <oddFooter>&amp;L&amp;"-,Regular"&amp;10Reimbursement Calculation Workbook
Version A: SR2B funds a portion of entire Project&amp;C&amp;"-,Regular"&amp;10Summary&amp;R&amp;"-,Regular"&amp;10&amp;P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A8600-BE0A-4318-AF0E-A4B2D125616D}">
  <sheetPr>
    <tabColor theme="6"/>
  </sheetPr>
  <dimension ref="B1:T43"/>
  <sheetViews>
    <sheetView view="pageLayout" zoomScale="106" zoomScaleNormal="150" zoomScaleSheetLayoutView="100" zoomScalePageLayoutView="106" workbookViewId="0">
      <selection activeCell="Q18" sqref="Q18"/>
    </sheetView>
    <sheetView workbookViewId="1"/>
  </sheetViews>
  <sheetFormatPr defaultColWidth="8.88671875" defaultRowHeight="15" x14ac:dyDescent="0.25"/>
  <cols>
    <col min="1" max="1" width="5.5546875" style="5" customWidth="1"/>
    <col min="2" max="2" width="4.44140625" style="5" customWidth="1"/>
    <col min="3" max="3" width="3.44140625" style="5" customWidth="1"/>
    <col min="4" max="10" width="4.44140625" style="5" customWidth="1"/>
    <col min="11" max="11" width="5.6640625" style="5" customWidth="1"/>
    <col min="12" max="19" width="4.44140625" style="5" customWidth="1"/>
    <col min="20" max="16384" width="8.88671875" style="5"/>
  </cols>
  <sheetData>
    <row r="1" spans="2:20" ht="9" customHeight="1" thickBot="1" x14ac:dyDescent="0.3">
      <c r="B1" s="230"/>
      <c r="C1" s="230"/>
      <c r="D1" s="230"/>
      <c r="E1" s="230"/>
      <c r="F1" s="230"/>
      <c r="G1" s="230"/>
      <c r="H1" s="230"/>
      <c r="I1" s="230"/>
      <c r="J1" s="230"/>
      <c r="K1" s="230"/>
      <c r="L1" s="230"/>
      <c r="M1" s="230"/>
      <c r="N1" s="230"/>
      <c r="O1" s="230"/>
      <c r="P1" s="230"/>
      <c r="Q1" s="230"/>
      <c r="R1" s="230"/>
      <c r="S1" s="230"/>
      <c r="T1" s="230"/>
    </row>
    <row r="2" spans="2:20" ht="15.75" x14ac:dyDescent="0.25">
      <c r="B2" s="258" t="s">
        <v>7</v>
      </c>
      <c r="C2" s="259"/>
      <c r="D2" s="259"/>
      <c r="E2" s="259"/>
      <c r="F2" s="259"/>
      <c r="G2" s="259"/>
      <c r="H2" s="259"/>
      <c r="I2" s="259"/>
      <c r="J2" s="260"/>
      <c r="K2" s="230"/>
      <c r="L2" s="248" t="s">
        <v>8</v>
      </c>
      <c r="M2" s="249"/>
      <c r="N2" s="249"/>
      <c r="O2" s="250"/>
      <c r="P2" s="230"/>
      <c r="Q2" s="230"/>
      <c r="R2" s="230"/>
      <c r="S2" s="230"/>
      <c r="T2" s="230"/>
    </row>
    <row r="3" spans="2:20" ht="15.75" x14ac:dyDescent="0.25">
      <c r="B3" s="261" t="s">
        <v>9</v>
      </c>
      <c r="C3" s="262"/>
      <c r="D3" s="262"/>
      <c r="E3" s="262"/>
      <c r="F3" s="262"/>
      <c r="G3" s="262"/>
      <c r="H3" s="262"/>
      <c r="I3" s="262"/>
      <c r="J3" s="263"/>
      <c r="K3" s="230"/>
      <c r="L3" s="264" t="s">
        <v>10</v>
      </c>
      <c r="M3" s="265"/>
      <c r="N3" s="265"/>
      <c r="O3" s="266"/>
      <c r="P3" s="230"/>
      <c r="Q3" s="230"/>
      <c r="R3" s="230"/>
      <c r="S3" s="230"/>
      <c r="T3" s="230"/>
    </row>
    <row r="4" spans="2:20" ht="15.75" x14ac:dyDescent="0.25">
      <c r="B4" s="261" t="s">
        <v>9</v>
      </c>
      <c r="C4" s="262"/>
      <c r="D4" s="262"/>
      <c r="E4" s="262"/>
      <c r="F4" s="262"/>
      <c r="G4" s="262"/>
      <c r="H4" s="262"/>
      <c r="I4" s="262"/>
      <c r="J4" s="263"/>
      <c r="K4" s="230"/>
      <c r="L4" s="251" t="s">
        <v>11</v>
      </c>
      <c r="M4" s="252"/>
      <c r="N4" s="252"/>
      <c r="O4" s="253"/>
      <c r="P4" s="230"/>
      <c r="Q4" s="230"/>
      <c r="R4" s="230"/>
      <c r="S4" s="230"/>
      <c r="T4" s="230"/>
    </row>
    <row r="5" spans="2:20" ht="15.75" x14ac:dyDescent="0.25">
      <c r="B5" s="261" t="s">
        <v>12</v>
      </c>
      <c r="C5" s="262"/>
      <c r="D5" s="262"/>
      <c r="E5" s="262"/>
      <c r="F5" s="262"/>
      <c r="G5" s="262"/>
      <c r="H5" s="262"/>
      <c r="I5" s="262"/>
      <c r="J5" s="263"/>
      <c r="K5" s="230"/>
      <c r="L5" s="264" t="s">
        <v>13</v>
      </c>
      <c r="M5" s="265"/>
      <c r="N5" s="265"/>
      <c r="O5" s="266"/>
      <c r="P5" s="230"/>
      <c r="Q5" s="230"/>
      <c r="R5" s="230"/>
      <c r="S5" s="230"/>
      <c r="T5" s="230"/>
    </row>
    <row r="6" spans="2:20" x14ac:dyDescent="0.25">
      <c r="B6" s="254" t="s">
        <v>14</v>
      </c>
      <c r="C6" s="255"/>
      <c r="D6" s="255"/>
      <c r="E6" s="256"/>
      <c r="F6" s="256"/>
      <c r="G6" s="256"/>
      <c r="H6" s="256"/>
      <c r="I6" s="256"/>
      <c r="J6" s="257"/>
      <c r="K6" s="230"/>
      <c r="L6" s="251" t="s">
        <v>15</v>
      </c>
      <c r="M6" s="252"/>
      <c r="N6" s="252"/>
      <c r="O6" s="253"/>
      <c r="P6" s="230"/>
      <c r="Q6" s="230"/>
      <c r="R6" s="230"/>
      <c r="S6" s="230"/>
      <c r="T6" s="230"/>
    </row>
    <row r="7" spans="2:20" x14ac:dyDescent="0.25">
      <c r="B7" s="254" t="s">
        <v>16</v>
      </c>
      <c r="C7" s="255"/>
      <c r="D7" s="255"/>
      <c r="E7" s="256"/>
      <c r="F7" s="256"/>
      <c r="G7" s="256"/>
      <c r="H7" s="256"/>
      <c r="I7" s="256"/>
      <c r="J7" s="257"/>
      <c r="K7" s="230"/>
      <c r="L7" s="264" t="s">
        <v>17</v>
      </c>
      <c r="M7" s="265"/>
      <c r="N7" s="265"/>
      <c r="O7" s="266"/>
      <c r="P7" s="230"/>
      <c r="Q7" s="230"/>
      <c r="R7" s="230"/>
      <c r="S7" s="230"/>
      <c r="T7" s="230"/>
    </row>
    <row r="8" spans="2:20" ht="15.75" thickBot="1" x14ac:dyDescent="0.3">
      <c r="B8" s="267" t="s">
        <v>18</v>
      </c>
      <c r="C8" s="268"/>
      <c r="D8" s="268"/>
      <c r="E8" s="269"/>
      <c r="F8" s="269"/>
      <c r="G8" s="269"/>
      <c r="H8" s="269"/>
      <c r="I8" s="269"/>
      <c r="J8" s="270"/>
      <c r="K8" s="230"/>
      <c r="L8" s="271" t="s">
        <v>19</v>
      </c>
      <c r="M8" s="272"/>
      <c r="N8" s="272"/>
      <c r="O8" s="273"/>
      <c r="P8" s="230"/>
      <c r="Q8" s="230"/>
      <c r="R8" s="230"/>
      <c r="S8" s="230"/>
      <c r="T8" s="230"/>
    </row>
    <row r="9" spans="2:20" ht="15.75" customHeight="1" thickBot="1" x14ac:dyDescent="0.3">
      <c r="B9" s="274" t="s">
        <v>20</v>
      </c>
      <c r="C9" s="275"/>
      <c r="D9" s="275"/>
      <c r="E9" s="275"/>
      <c r="F9" s="275"/>
      <c r="G9" s="275"/>
      <c r="H9" s="275"/>
      <c r="I9" s="275"/>
      <c r="J9" s="276"/>
      <c r="K9" s="230"/>
      <c r="L9" s="286" t="s">
        <v>17</v>
      </c>
      <c r="M9" s="287"/>
      <c r="N9" s="287"/>
      <c r="O9" s="288"/>
      <c r="P9" s="230"/>
      <c r="Q9" s="230"/>
      <c r="R9" s="230"/>
      <c r="S9" s="230"/>
      <c r="T9" s="230"/>
    </row>
    <row r="10" spans="2:20" ht="10.5" customHeight="1" thickBot="1" x14ac:dyDescent="0.3">
      <c r="B10" s="230"/>
      <c r="C10" s="230"/>
      <c r="D10" s="230"/>
      <c r="E10" s="230"/>
      <c r="F10" s="230"/>
      <c r="G10" s="230"/>
      <c r="H10" s="230"/>
      <c r="I10" s="230"/>
      <c r="J10" s="230"/>
      <c r="K10" s="230"/>
      <c r="L10" s="230"/>
      <c r="M10" s="230"/>
      <c r="N10" s="230"/>
      <c r="O10" s="230"/>
      <c r="P10" s="230"/>
      <c r="Q10" s="230"/>
      <c r="R10" s="230"/>
      <c r="S10" s="230"/>
      <c r="T10" s="230"/>
    </row>
    <row r="11" spans="2:20" ht="15.75" x14ac:dyDescent="0.25">
      <c r="B11" s="277" t="s">
        <v>21</v>
      </c>
      <c r="C11" s="278"/>
      <c r="D11" s="279" t="s">
        <v>22</v>
      </c>
      <c r="E11" s="279"/>
      <c r="F11" s="279"/>
      <c r="G11" s="279"/>
      <c r="H11" s="279"/>
      <c r="I11" s="279"/>
      <c r="J11" s="280"/>
      <c r="K11" s="1"/>
      <c r="L11" s="248" t="s">
        <v>23</v>
      </c>
      <c r="M11" s="249"/>
      <c r="N11" s="249"/>
      <c r="O11" s="250"/>
      <c r="P11" s="230"/>
      <c r="Q11" s="230"/>
      <c r="R11" s="230"/>
      <c r="S11" s="230"/>
      <c r="T11" s="230"/>
    </row>
    <row r="12" spans="2:20" ht="15.75" x14ac:dyDescent="0.25">
      <c r="B12" s="97"/>
      <c r="C12" s="1"/>
      <c r="D12" s="281" t="s">
        <v>24</v>
      </c>
      <c r="E12" s="281"/>
      <c r="F12" s="281"/>
      <c r="G12" s="281"/>
      <c r="H12" s="281"/>
      <c r="I12" s="281"/>
      <c r="J12" s="282"/>
      <c r="K12" s="1"/>
      <c r="L12" s="283" t="s">
        <v>25</v>
      </c>
      <c r="M12" s="284"/>
      <c r="N12" s="284"/>
      <c r="O12" s="285"/>
      <c r="P12" s="230"/>
      <c r="Q12" s="230"/>
      <c r="R12" s="230"/>
      <c r="S12" s="230"/>
      <c r="T12" s="230"/>
    </row>
    <row r="13" spans="2:20" ht="15.75" x14ac:dyDescent="0.25">
      <c r="B13" s="97"/>
      <c r="C13" s="1"/>
      <c r="D13" s="281" t="s">
        <v>26</v>
      </c>
      <c r="E13" s="281"/>
      <c r="F13" s="281"/>
      <c r="G13" s="281"/>
      <c r="H13" s="281"/>
      <c r="I13" s="281"/>
      <c r="J13" s="282"/>
      <c r="K13" s="1"/>
      <c r="L13" s="251" t="s">
        <v>27</v>
      </c>
      <c r="M13" s="252"/>
      <c r="N13" s="252"/>
      <c r="O13" s="253"/>
      <c r="P13" s="230"/>
      <c r="Q13" s="230"/>
      <c r="R13" s="230"/>
      <c r="S13" s="230"/>
      <c r="T13" s="230"/>
    </row>
    <row r="14" spans="2:20" ht="16.5" thickBot="1" x14ac:dyDescent="0.3">
      <c r="B14" s="97"/>
      <c r="C14" s="1"/>
      <c r="D14" s="281" t="s">
        <v>28</v>
      </c>
      <c r="E14" s="281"/>
      <c r="F14" s="281"/>
      <c r="G14" s="281"/>
      <c r="H14" s="281"/>
      <c r="I14" s="281"/>
      <c r="J14" s="282"/>
      <c r="K14" s="1"/>
      <c r="L14" s="289" t="s">
        <v>29</v>
      </c>
      <c r="M14" s="290"/>
      <c r="N14" s="290"/>
      <c r="O14" s="291"/>
      <c r="P14" s="230"/>
      <c r="Q14" s="230"/>
      <c r="R14" s="230"/>
      <c r="S14" s="230"/>
      <c r="T14" s="230"/>
    </row>
    <row r="15" spans="2:20" ht="16.5" thickBot="1" x14ac:dyDescent="0.3">
      <c r="B15" s="294" t="s">
        <v>30</v>
      </c>
      <c r="C15" s="295"/>
      <c r="D15" s="290" t="s">
        <v>31</v>
      </c>
      <c r="E15" s="290"/>
      <c r="F15" s="290"/>
      <c r="G15" s="290"/>
      <c r="H15" s="290"/>
      <c r="I15" s="290"/>
      <c r="J15" s="291"/>
      <c r="K15" s="1"/>
      <c r="L15" s="1"/>
      <c r="M15" s="1"/>
      <c r="N15" s="1"/>
      <c r="O15" s="1"/>
      <c r="P15" s="230"/>
      <c r="Q15" s="230"/>
      <c r="R15" s="230"/>
      <c r="S15" s="230"/>
      <c r="T15" s="230"/>
    </row>
    <row r="16" spans="2:20" ht="10.5" customHeight="1" thickBot="1" x14ac:dyDescent="0.3">
      <c r="B16" s="230"/>
      <c r="C16" s="230"/>
      <c r="D16" s="230"/>
      <c r="E16" s="230"/>
      <c r="F16" s="230"/>
      <c r="G16" s="230"/>
      <c r="H16" s="230"/>
      <c r="I16" s="230"/>
      <c r="J16" s="230"/>
      <c r="K16" s="230"/>
      <c r="L16" s="230"/>
      <c r="M16" s="230"/>
      <c r="N16" s="230"/>
      <c r="O16" s="230"/>
      <c r="P16" s="230"/>
      <c r="Q16" s="230"/>
      <c r="R16" s="230"/>
      <c r="S16" s="230"/>
      <c r="T16" s="230"/>
    </row>
    <row r="17" spans="2:17" ht="15" customHeight="1" x14ac:dyDescent="0.25">
      <c r="B17" s="296" t="s">
        <v>32</v>
      </c>
      <c r="C17" s="297"/>
      <c r="D17" s="297"/>
      <c r="E17" s="433" t="s">
        <v>179</v>
      </c>
      <c r="F17" s="309"/>
      <c r="G17" s="309"/>
      <c r="H17" s="309"/>
      <c r="I17" s="309"/>
      <c r="J17" s="309"/>
      <c r="K17" s="309"/>
      <c r="L17" s="309"/>
      <c r="M17" s="309"/>
      <c r="N17" s="309"/>
      <c r="O17" s="310"/>
      <c r="P17" s="230"/>
      <c r="Q17" s="230"/>
    </row>
    <row r="18" spans="2:17" x14ac:dyDescent="0.25">
      <c r="B18" s="96"/>
      <c r="C18" s="230"/>
      <c r="D18" s="230"/>
      <c r="E18" s="311"/>
      <c r="F18" s="311"/>
      <c r="G18" s="311"/>
      <c r="H18" s="311"/>
      <c r="I18" s="311"/>
      <c r="J18" s="311"/>
      <c r="K18" s="311"/>
      <c r="L18" s="311"/>
      <c r="M18" s="311"/>
      <c r="N18" s="311"/>
      <c r="O18" s="312"/>
      <c r="P18" s="230"/>
      <c r="Q18" s="230"/>
    </row>
    <row r="19" spans="2:17" ht="15.75" customHeight="1" thickBot="1" x14ac:dyDescent="0.3">
      <c r="B19" s="298" t="s">
        <v>34</v>
      </c>
      <c r="C19" s="299"/>
      <c r="D19" s="299"/>
      <c r="E19" s="299"/>
      <c r="F19" s="299"/>
      <c r="G19" s="299"/>
      <c r="H19" s="299"/>
      <c r="I19" s="299"/>
      <c r="J19" s="246" t="s">
        <v>35</v>
      </c>
      <c r="K19" s="246"/>
      <c r="L19" s="246"/>
      <c r="M19" s="246"/>
      <c r="N19" s="246"/>
      <c r="O19" s="247"/>
      <c r="P19" s="230"/>
      <c r="Q19" s="230"/>
    </row>
    <row r="20" spans="2:17" ht="10.5" customHeight="1" thickBot="1" x14ac:dyDescent="0.3">
      <c r="B20" s="230"/>
      <c r="C20" s="230"/>
      <c r="D20" s="230"/>
      <c r="E20" s="230"/>
      <c r="F20" s="230"/>
      <c r="G20" s="230"/>
      <c r="H20" s="230"/>
      <c r="I20" s="230"/>
      <c r="J20" s="230"/>
      <c r="K20" s="230"/>
      <c r="L20" s="230"/>
      <c r="M20" s="230"/>
      <c r="N20" s="230"/>
      <c r="O20" s="230"/>
      <c r="P20" s="230"/>
      <c r="Q20" s="230"/>
    </row>
    <row r="21" spans="2:17" x14ac:dyDescent="0.25">
      <c r="B21" s="300" t="s">
        <v>36</v>
      </c>
      <c r="C21" s="301"/>
      <c r="D21" s="301"/>
      <c r="E21" s="301"/>
      <c r="F21" s="301"/>
      <c r="G21" s="301"/>
      <c r="H21" s="301"/>
      <c r="I21" s="301"/>
      <c r="J21" s="301"/>
      <c r="K21" s="301"/>
      <c r="L21" s="301"/>
      <c r="M21" s="301"/>
      <c r="N21" s="301"/>
      <c r="O21" s="302"/>
      <c r="P21" s="230"/>
      <c r="Q21" s="230"/>
    </row>
    <row r="22" spans="2:17" x14ac:dyDescent="0.25">
      <c r="B22" s="237"/>
      <c r="C22" s="230"/>
      <c r="D22" s="230"/>
      <c r="E22" s="230"/>
      <c r="F22" s="230"/>
      <c r="G22" s="230"/>
      <c r="H22" s="230"/>
      <c r="I22" s="230"/>
      <c r="J22" s="230"/>
      <c r="K22" s="230"/>
      <c r="L22" s="230"/>
      <c r="M22" s="230"/>
      <c r="N22" s="230"/>
      <c r="O22" s="238"/>
      <c r="P22" s="230"/>
      <c r="Q22" s="230"/>
    </row>
    <row r="23" spans="2:17" x14ac:dyDescent="0.25">
      <c r="B23" s="239" t="s">
        <v>37</v>
      </c>
      <c r="C23" s="303" t="str">
        <f>CONCATENATE("SR2B"," - ",B2," - ",E17)</f>
        <v>SR2B - Name of project sponsor - Magnificent Walkways</v>
      </c>
      <c r="D23" s="303"/>
      <c r="E23" s="303"/>
      <c r="F23" s="303"/>
      <c r="G23" s="303"/>
      <c r="H23" s="303"/>
      <c r="I23" s="303"/>
      <c r="J23" s="303"/>
      <c r="K23" s="303"/>
      <c r="L23" s="304">
        <f>IF('B-Summary'!L17&lt;=J30,'B-Summary'!F17,J30-'B-Summary'!I17)</f>
        <v>134875</v>
      </c>
      <c r="M23" s="304"/>
      <c r="N23" s="304"/>
      <c r="O23" s="238"/>
      <c r="P23" s="230"/>
      <c r="Q23" s="230"/>
    </row>
    <row r="24" spans="2:17" x14ac:dyDescent="0.25">
      <c r="B24" s="239"/>
      <c r="C24" s="303"/>
      <c r="D24" s="303"/>
      <c r="E24" s="303"/>
      <c r="F24" s="303"/>
      <c r="G24" s="303"/>
      <c r="H24" s="303"/>
      <c r="I24" s="303"/>
      <c r="J24" s="303"/>
      <c r="K24" s="303"/>
      <c r="L24" s="240"/>
      <c r="M24" s="240"/>
      <c r="N24" s="240"/>
      <c r="O24" s="238"/>
      <c r="P24" s="230"/>
      <c r="Q24" s="230"/>
    </row>
    <row r="25" spans="2:17" x14ac:dyDescent="0.25">
      <c r="B25" s="237"/>
      <c r="C25" s="230"/>
      <c r="D25" s="230"/>
      <c r="E25" s="230"/>
      <c r="F25" s="230"/>
      <c r="G25" s="230"/>
      <c r="H25" s="230"/>
      <c r="I25" s="230"/>
      <c r="J25" s="230"/>
      <c r="K25" s="230"/>
      <c r="L25" s="241"/>
      <c r="M25" s="241"/>
      <c r="N25" s="241"/>
      <c r="O25" s="238"/>
      <c r="P25" s="230"/>
      <c r="Q25" s="230"/>
    </row>
    <row r="26" spans="2:17" ht="15.75" thickBot="1" x14ac:dyDescent="0.3">
      <c r="B26" s="237"/>
      <c r="C26" s="230"/>
      <c r="D26" s="2" t="s">
        <v>38</v>
      </c>
      <c r="E26" s="230"/>
      <c r="F26" s="230"/>
      <c r="G26" s="230"/>
      <c r="H26" s="230"/>
      <c r="I26" s="230"/>
      <c r="J26" s="230"/>
      <c r="K26" s="230"/>
      <c r="L26" s="305">
        <f>SUM(L23:N25)</f>
        <v>134875</v>
      </c>
      <c r="M26" s="306"/>
      <c r="N26" s="306"/>
      <c r="O26" s="238"/>
      <c r="P26" s="230"/>
      <c r="Q26" s="230"/>
    </row>
    <row r="27" spans="2:17" ht="15.75" thickTop="1" x14ac:dyDescent="0.25">
      <c r="B27" s="237"/>
      <c r="C27" s="230"/>
      <c r="D27" s="2"/>
      <c r="E27" s="230"/>
      <c r="F27" s="230"/>
      <c r="G27" s="230"/>
      <c r="H27" s="230"/>
      <c r="I27" s="230"/>
      <c r="J27" s="230"/>
      <c r="K27" s="230"/>
      <c r="L27" s="3"/>
      <c r="M27" s="4"/>
      <c r="N27" s="4"/>
      <c r="O27" s="238"/>
      <c r="P27" s="230"/>
      <c r="Q27" s="230"/>
    </row>
    <row r="28" spans="2:17" x14ac:dyDescent="0.25">
      <c r="B28" s="237"/>
      <c r="C28" s="230"/>
      <c r="D28" s="2"/>
      <c r="E28" s="230"/>
      <c r="F28" s="230"/>
      <c r="G28" s="230"/>
      <c r="H28" s="230"/>
      <c r="I28" s="230"/>
      <c r="J28" s="230"/>
      <c r="K28" s="230"/>
      <c r="L28" s="3"/>
      <c r="M28" s="4"/>
      <c r="N28" s="4"/>
      <c r="O28" s="238"/>
      <c r="P28" s="230"/>
      <c r="Q28" s="230"/>
    </row>
    <row r="29" spans="2:17" x14ac:dyDescent="0.25">
      <c r="B29" s="307" t="s">
        <v>39</v>
      </c>
      <c r="C29" s="308"/>
      <c r="D29" s="308"/>
      <c r="E29" s="308"/>
      <c r="F29" s="230"/>
      <c r="G29" s="230"/>
      <c r="H29" s="230"/>
      <c r="I29" s="230"/>
      <c r="J29" s="230"/>
      <c r="K29" s="230"/>
      <c r="L29" s="230"/>
      <c r="M29" s="4"/>
      <c r="N29" s="4"/>
      <c r="O29" s="238"/>
      <c r="P29" s="230"/>
      <c r="Q29" s="230"/>
    </row>
    <row r="30" spans="2:17" x14ac:dyDescent="0.25">
      <c r="B30" s="237"/>
      <c r="C30" s="292" t="s">
        <v>40</v>
      </c>
      <c r="D30" s="292"/>
      <c r="E30" s="292"/>
      <c r="F30" s="292"/>
      <c r="G30" s="292"/>
      <c r="H30" s="292"/>
      <c r="I30" s="292"/>
      <c r="J30" s="293">
        <f>'B-Summary'!C17</f>
        <v>1800000</v>
      </c>
      <c r="K30" s="293"/>
      <c r="L30" s="293"/>
      <c r="M30" s="4"/>
      <c r="N30" s="4"/>
      <c r="O30" s="238"/>
      <c r="P30" s="230"/>
      <c r="Q30" s="230"/>
    </row>
    <row r="31" spans="2:17" x14ac:dyDescent="0.25">
      <c r="B31" s="237"/>
      <c r="C31" s="292" t="s">
        <v>41</v>
      </c>
      <c r="D31" s="292"/>
      <c r="E31" s="292"/>
      <c r="F31" s="292"/>
      <c r="G31" s="292"/>
      <c r="H31" s="292"/>
      <c r="I31" s="292"/>
      <c r="J31" s="313">
        <f>-L26</f>
        <v>-134875</v>
      </c>
      <c r="K31" s="313"/>
      <c r="L31" s="313"/>
      <c r="M31" s="4"/>
      <c r="N31" s="4"/>
      <c r="O31" s="238"/>
      <c r="P31" s="230"/>
      <c r="Q31" s="230"/>
    </row>
    <row r="32" spans="2:17" ht="15.75" thickBot="1" x14ac:dyDescent="0.3">
      <c r="B32" s="237"/>
      <c r="C32" s="314" t="s">
        <v>42</v>
      </c>
      <c r="D32" s="314"/>
      <c r="E32" s="314"/>
      <c r="F32" s="314"/>
      <c r="G32" s="314"/>
      <c r="H32" s="314"/>
      <c r="I32" s="314"/>
      <c r="J32" s="315">
        <f>-'B-Summary'!I17</f>
        <v>-9000</v>
      </c>
      <c r="K32" s="315"/>
      <c r="L32" s="315"/>
      <c r="M32" s="4"/>
      <c r="N32" s="4"/>
      <c r="O32" s="238"/>
      <c r="P32" s="230"/>
      <c r="Q32" s="230"/>
    </row>
    <row r="33" spans="2:15" ht="15.75" thickTop="1" x14ac:dyDescent="0.25">
      <c r="B33" s="237"/>
      <c r="C33" s="316" t="s">
        <v>43</v>
      </c>
      <c r="D33" s="316"/>
      <c r="E33" s="316"/>
      <c r="F33" s="316"/>
      <c r="G33" s="316"/>
      <c r="H33" s="316"/>
      <c r="I33" s="316"/>
      <c r="J33" s="317">
        <f>SUM(J30:L32)</f>
        <v>1656125</v>
      </c>
      <c r="K33" s="318"/>
      <c r="L33" s="318"/>
      <c r="M33" s="230"/>
      <c r="N33" s="230"/>
      <c r="O33" s="238"/>
    </row>
    <row r="34" spans="2:15" x14ac:dyDescent="0.25">
      <c r="B34" s="237"/>
      <c r="C34" s="323" t="s">
        <v>44</v>
      </c>
      <c r="D34" s="323"/>
      <c r="E34" s="323"/>
      <c r="F34" s="323"/>
      <c r="G34" s="323"/>
      <c r="H34" s="323"/>
      <c r="I34" s="323"/>
      <c r="J34" s="324">
        <f>-('B-Summary'!C30)</f>
        <v>-90000</v>
      </c>
      <c r="K34" s="324"/>
      <c r="L34" s="324"/>
      <c r="M34" s="230"/>
      <c r="N34" s="230"/>
      <c r="O34" s="238"/>
    </row>
    <row r="35" spans="2:15" ht="15.75" thickBot="1" x14ac:dyDescent="0.3">
      <c r="B35" s="237"/>
      <c r="C35" s="321" t="s">
        <v>45</v>
      </c>
      <c r="D35" s="321"/>
      <c r="E35" s="321"/>
      <c r="F35" s="321"/>
      <c r="G35" s="321"/>
      <c r="H35" s="321"/>
      <c r="I35" s="321"/>
      <c r="J35" s="322">
        <f>SUM(J33:L34)</f>
        <v>1566125</v>
      </c>
      <c r="K35" s="322"/>
      <c r="L35" s="322"/>
      <c r="M35" s="230"/>
      <c r="N35" s="230"/>
      <c r="O35" s="238"/>
    </row>
    <row r="36" spans="2:15" ht="16.5" thickTop="1" thickBot="1" x14ac:dyDescent="0.3">
      <c r="B36" s="242"/>
      <c r="C36" s="243"/>
      <c r="D36" s="243"/>
      <c r="E36" s="243"/>
      <c r="F36" s="243"/>
      <c r="G36" s="243"/>
      <c r="H36" s="243"/>
      <c r="I36" s="243"/>
      <c r="J36" s="243"/>
      <c r="K36" s="243"/>
      <c r="L36" s="243"/>
      <c r="M36" s="243"/>
      <c r="N36" s="243"/>
      <c r="O36" s="244"/>
    </row>
    <row r="37" spans="2:15" ht="10.5" customHeight="1" thickBot="1" x14ac:dyDescent="0.3">
      <c r="B37" s="230"/>
      <c r="C37" s="230"/>
      <c r="D37" s="230"/>
      <c r="E37" s="230"/>
      <c r="F37" s="230"/>
      <c r="G37" s="230"/>
      <c r="H37" s="230"/>
      <c r="I37" s="230"/>
      <c r="J37" s="230"/>
      <c r="K37" s="230"/>
      <c r="L37" s="230"/>
      <c r="M37" s="230"/>
      <c r="N37" s="230"/>
      <c r="O37" s="230"/>
    </row>
    <row r="38" spans="2:15" ht="42" customHeight="1" x14ac:dyDescent="0.25">
      <c r="B38" s="325" t="s">
        <v>46</v>
      </c>
      <c r="C38" s="326"/>
      <c r="D38" s="326"/>
      <c r="E38" s="326"/>
      <c r="F38" s="326"/>
      <c r="G38" s="326"/>
      <c r="H38" s="326"/>
      <c r="I38" s="326"/>
      <c r="J38" s="326"/>
      <c r="K38" s="326"/>
      <c r="L38" s="326"/>
      <c r="M38" s="326"/>
      <c r="N38" s="326"/>
      <c r="O38" s="327"/>
    </row>
    <row r="39" spans="2:15" x14ac:dyDescent="0.25">
      <c r="B39" s="237"/>
      <c r="C39" s="230"/>
      <c r="D39" s="230"/>
      <c r="E39" s="230"/>
      <c r="F39" s="230"/>
      <c r="G39" s="230"/>
      <c r="H39" s="230"/>
      <c r="I39" s="230"/>
      <c r="J39" s="230"/>
      <c r="K39" s="230"/>
      <c r="L39" s="230"/>
      <c r="M39" s="230"/>
      <c r="N39" s="230"/>
      <c r="O39" s="238"/>
    </row>
    <row r="40" spans="2:15" ht="39.75" customHeight="1" x14ac:dyDescent="0.25">
      <c r="B40" s="328" t="s">
        <v>47</v>
      </c>
      <c r="C40" s="329"/>
      <c r="D40" s="329"/>
      <c r="E40" s="329"/>
      <c r="F40" s="329"/>
      <c r="G40" s="329"/>
      <c r="H40" s="329"/>
      <c r="I40" s="329"/>
      <c r="J40" s="230"/>
      <c r="K40" s="230"/>
      <c r="L40" s="329"/>
      <c r="M40" s="329"/>
      <c r="N40" s="329"/>
      <c r="O40" s="330"/>
    </row>
    <row r="41" spans="2:15" ht="15.75" customHeight="1" thickBot="1" x14ac:dyDescent="0.3">
      <c r="B41" s="331" t="s">
        <v>48</v>
      </c>
      <c r="C41" s="332"/>
      <c r="D41" s="332"/>
      <c r="E41" s="332"/>
      <c r="F41" s="332"/>
      <c r="G41" s="332"/>
      <c r="H41" s="332"/>
      <c r="I41" s="332"/>
      <c r="J41" s="243"/>
      <c r="K41" s="243"/>
      <c r="L41" s="333" t="s">
        <v>49</v>
      </c>
      <c r="M41" s="333"/>
      <c r="N41" s="333"/>
      <c r="O41" s="334"/>
    </row>
    <row r="42" spans="2:15" ht="15.75" thickBot="1" x14ac:dyDescent="0.3">
      <c r="B42" s="230"/>
      <c r="C42" s="230"/>
      <c r="D42" s="230"/>
      <c r="E42" s="230"/>
      <c r="F42" s="230"/>
      <c r="G42" s="230"/>
      <c r="H42" s="230"/>
      <c r="I42" s="230"/>
      <c r="J42" s="230"/>
      <c r="K42" s="230"/>
      <c r="L42" s="230"/>
      <c r="M42" s="230"/>
      <c r="N42" s="230"/>
      <c r="O42" s="230"/>
    </row>
    <row r="43" spans="2:15" ht="29.25" customHeight="1" thickBot="1" x14ac:dyDescent="0.3">
      <c r="B43" s="219"/>
      <c r="C43" s="319" t="s">
        <v>50</v>
      </c>
      <c r="D43" s="319"/>
      <c r="E43" s="319"/>
      <c r="F43" s="319"/>
      <c r="G43" s="319"/>
      <c r="H43" s="319"/>
      <c r="I43" s="319"/>
      <c r="J43" s="319"/>
      <c r="K43" s="319"/>
      <c r="L43" s="319"/>
      <c r="M43" s="319"/>
      <c r="N43" s="319"/>
      <c r="O43" s="320"/>
    </row>
  </sheetData>
  <mergeCells count="57">
    <mergeCell ref="B41:I41"/>
    <mergeCell ref="L41:O41"/>
    <mergeCell ref="C43:O43"/>
    <mergeCell ref="C34:I34"/>
    <mergeCell ref="J34:L34"/>
    <mergeCell ref="C35:I35"/>
    <mergeCell ref="J35:L35"/>
    <mergeCell ref="B38:O38"/>
    <mergeCell ref="B40:I40"/>
    <mergeCell ref="L40:O40"/>
    <mergeCell ref="C31:I31"/>
    <mergeCell ref="J31:L31"/>
    <mergeCell ref="C32:I32"/>
    <mergeCell ref="J32:L32"/>
    <mergeCell ref="C33:I33"/>
    <mergeCell ref="J33:L33"/>
    <mergeCell ref="C30:I30"/>
    <mergeCell ref="J30:L30"/>
    <mergeCell ref="D14:J14"/>
    <mergeCell ref="L14:O14"/>
    <mergeCell ref="B15:C15"/>
    <mergeCell ref="D15:J15"/>
    <mergeCell ref="B17:D17"/>
    <mergeCell ref="B19:I19"/>
    <mergeCell ref="B21:O21"/>
    <mergeCell ref="C23:K24"/>
    <mergeCell ref="L23:N23"/>
    <mergeCell ref="L26:N26"/>
    <mergeCell ref="B29:E29"/>
    <mergeCell ref="E17:O18"/>
    <mergeCell ref="J19:O19"/>
    <mergeCell ref="D13:J13"/>
    <mergeCell ref="L13:O13"/>
    <mergeCell ref="B7:D7"/>
    <mergeCell ref="E7:J7"/>
    <mergeCell ref="B8:D8"/>
    <mergeCell ref="E8:J8"/>
    <mergeCell ref="L8:O8"/>
    <mergeCell ref="B9:J9"/>
    <mergeCell ref="B11:C11"/>
    <mergeCell ref="D11:J11"/>
    <mergeCell ref="L11:O11"/>
    <mergeCell ref="D12:J12"/>
    <mergeCell ref="L12:O12"/>
    <mergeCell ref="L7:O7"/>
    <mergeCell ref="L9:O9"/>
    <mergeCell ref="L2:O2"/>
    <mergeCell ref="L4:O4"/>
    <mergeCell ref="B6:D6"/>
    <mergeCell ref="E6:J6"/>
    <mergeCell ref="L6:O6"/>
    <mergeCell ref="B2:J2"/>
    <mergeCell ref="B3:J3"/>
    <mergeCell ref="L3:O3"/>
    <mergeCell ref="B4:J4"/>
    <mergeCell ref="B5:J5"/>
    <mergeCell ref="L5:O5"/>
  </mergeCells>
  <pageMargins left="0.25" right="0.25" top="0.75" bottom="0.75" header="0.3" footer="0.3"/>
  <pageSetup orientation="portrait" r:id="rId1"/>
  <headerFooter>
    <oddHeader>&amp;C&amp;"-,Bold"&amp;14&amp;USafe Routes to BART Grant Invoice</oddHeader>
    <oddFooter>&amp;L&amp;"-,Regular"&amp;10Workbook B&amp;R&amp;"-,Regular"&amp;10SR2B funds a specified Project segment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105B-7086-4DF2-9DBA-C86E2C6A693C}">
  <sheetPr>
    <tabColor theme="6"/>
  </sheetPr>
  <dimension ref="A1:F62"/>
  <sheetViews>
    <sheetView view="pageLayout" zoomScale="106" zoomScaleNormal="96" zoomScalePageLayoutView="106" workbookViewId="0">
      <selection activeCell="D28" sqref="D28"/>
    </sheetView>
    <sheetView workbookViewId="1">
      <selection sqref="A1:C1"/>
    </sheetView>
  </sheetViews>
  <sheetFormatPr defaultColWidth="8.88671875" defaultRowHeight="15.75" x14ac:dyDescent="0.25"/>
  <cols>
    <col min="1" max="1" width="34.109375" style="7" customWidth="1"/>
    <col min="2" max="2" width="12.21875" style="7" customWidth="1"/>
    <col min="3" max="3" width="16.88671875" style="7" customWidth="1"/>
    <col min="4" max="4" width="15.5546875" style="7" customWidth="1"/>
    <col min="5" max="5" width="13.44140625" style="7" customWidth="1"/>
    <col min="6" max="6" width="12.5546875" style="7" customWidth="1"/>
    <col min="7" max="16384" width="8.88671875" style="7"/>
  </cols>
  <sheetData>
    <row r="1" spans="1:6" x14ac:dyDescent="0.25">
      <c r="A1" s="355" t="str">
        <f>'B-Invoice'!B2</f>
        <v>Name of project sponsor</v>
      </c>
      <c r="B1" s="356"/>
      <c r="C1" s="356"/>
      <c r="D1" s="6" t="s">
        <v>51</v>
      </c>
      <c r="E1" s="357" t="str">
        <f>'B-Invoice'!L5</f>
        <v>MM/DD/YYYY</v>
      </c>
      <c r="F1" s="358"/>
    </row>
    <row r="2" spans="1:6" x14ac:dyDescent="0.25">
      <c r="A2" s="366" t="str">
        <f>'B-Invoice'!E17</f>
        <v>Magnificent Walkways</v>
      </c>
      <c r="B2" s="367"/>
      <c r="C2" s="367"/>
      <c r="D2" s="10" t="s">
        <v>52</v>
      </c>
      <c r="E2" s="359" t="str">
        <f>'B-Invoice'!J19</f>
        <v>MM/DD/YYYY -MM/DD/YYYY</v>
      </c>
      <c r="F2" s="360"/>
    </row>
    <row r="3" spans="1:6" ht="16.5" thickBot="1" x14ac:dyDescent="0.3">
      <c r="A3" s="368"/>
      <c r="B3" s="369"/>
      <c r="C3" s="369"/>
      <c r="D3" s="8" t="s">
        <v>8</v>
      </c>
      <c r="E3" s="364" t="str">
        <f>'B-Invoice'!L3</f>
        <v xml:space="preserve">xxxxxxxxx	</v>
      </c>
      <c r="F3" s="365"/>
    </row>
    <row r="4" spans="1:6" ht="7.35" customHeight="1" x14ac:dyDescent="0.25">
      <c r="A4" s="13"/>
      <c r="B4" s="13"/>
      <c r="C4" s="13"/>
      <c r="D4" s="11"/>
      <c r="E4" s="10"/>
      <c r="F4" s="245"/>
    </row>
    <row r="5" spans="1:6" x14ac:dyDescent="0.25">
      <c r="A5" s="341" t="s">
        <v>180</v>
      </c>
      <c r="B5" s="341"/>
      <c r="C5" s="341"/>
      <c r="D5" s="341"/>
      <c r="E5" s="341"/>
      <c r="F5" s="341"/>
    </row>
    <row r="6" spans="1:6" ht="7.35" customHeight="1" thickBot="1" x14ac:dyDescent="0.3">
      <c r="A6" s="13"/>
      <c r="B6" s="13"/>
      <c r="C6" s="13"/>
      <c r="D6" s="11"/>
      <c r="E6" s="10"/>
      <c r="F6" s="245"/>
    </row>
    <row r="7" spans="1:6" ht="16.5" thickBot="1" x14ac:dyDescent="0.3">
      <c r="A7" s="351" t="s">
        <v>53</v>
      </c>
      <c r="B7" s="352"/>
      <c r="C7" s="352"/>
      <c r="D7" s="353"/>
    </row>
    <row r="8" spans="1:6" x14ac:dyDescent="0.25">
      <c r="A8" s="16" t="s">
        <v>54</v>
      </c>
      <c r="B8" s="57" t="s">
        <v>55</v>
      </c>
      <c r="C8" s="17" t="s">
        <v>56</v>
      </c>
      <c r="D8" s="18" t="s">
        <v>57</v>
      </c>
    </row>
    <row r="9" spans="1:6" x14ac:dyDescent="0.25">
      <c r="A9" s="19" t="s">
        <v>58</v>
      </c>
      <c r="B9" s="163">
        <v>100000</v>
      </c>
      <c r="C9" s="361" t="s">
        <v>59</v>
      </c>
      <c r="D9" s="100">
        <f t="shared" ref="D9:D14" si="0">B9</f>
        <v>100000</v>
      </c>
    </row>
    <row r="10" spans="1:6" x14ac:dyDescent="0.25">
      <c r="A10" s="19" t="s">
        <v>60</v>
      </c>
      <c r="B10" s="163">
        <v>20000</v>
      </c>
      <c r="C10" s="362"/>
      <c r="D10" s="100">
        <f t="shared" si="0"/>
        <v>20000</v>
      </c>
    </row>
    <row r="11" spans="1:6" x14ac:dyDescent="0.25">
      <c r="A11" s="19" t="s">
        <v>61</v>
      </c>
      <c r="B11" s="163">
        <v>250000</v>
      </c>
      <c r="C11" s="362"/>
      <c r="D11" s="100">
        <f t="shared" si="0"/>
        <v>250000</v>
      </c>
    </row>
    <row r="12" spans="1:6" x14ac:dyDescent="0.25">
      <c r="A12" s="19" t="s">
        <v>62</v>
      </c>
      <c r="B12" s="163">
        <v>50000</v>
      </c>
      <c r="C12" s="362"/>
      <c r="D12" s="100">
        <f t="shared" si="0"/>
        <v>50000</v>
      </c>
    </row>
    <row r="13" spans="1:6" x14ac:dyDescent="0.25">
      <c r="A13" s="63" t="s">
        <v>63</v>
      </c>
      <c r="B13" s="163"/>
      <c r="C13" s="362"/>
      <c r="D13" s="100">
        <f t="shared" si="0"/>
        <v>0</v>
      </c>
    </row>
    <row r="14" spans="1:6" x14ac:dyDescent="0.25">
      <c r="A14" s="63" t="s">
        <v>63</v>
      </c>
      <c r="B14" s="163"/>
      <c r="C14" s="363"/>
      <c r="D14" s="100">
        <f t="shared" si="0"/>
        <v>0</v>
      </c>
    </row>
    <row r="15" spans="1:6" x14ac:dyDescent="0.25">
      <c r="A15" s="19" t="s">
        <v>64</v>
      </c>
      <c r="B15" s="163">
        <v>3000000</v>
      </c>
      <c r="C15" s="27">
        <v>1500000</v>
      </c>
      <c r="D15" s="37">
        <f>B15-C15</f>
        <v>1500000</v>
      </c>
    </row>
    <row r="16" spans="1:6" ht="16.5" thickBot="1" x14ac:dyDescent="0.3">
      <c r="A16" s="20" t="s">
        <v>65</v>
      </c>
      <c r="B16" s="163">
        <f>0.2*B15</f>
        <v>600000</v>
      </c>
      <c r="C16" s="29">
        <f>C15*0.2</f>
        <v>300000</v>
      </c>
      <c r="D16" s="38">
        <f>B16-C16</f>
        <v>300000</v>
      </c>
    </row>
    <row r="17" spans="1:6" x14ac:dyDescent="0.25">
      <c r="A17" s="21" t="s">
        <v>66</v>
      </c>
      <c r="B17" s="164">
        <f>SUM(B9:B16)</f>
        <v>4020000</v>
      </c>
      <c r="C17" s="30">
        <f>SUM(C9:C16)</f>
        <v>1800000</v>
      </c>
      <c r="D17" s="31">
        <f>SUM(D9:D16)</f>
        <v>2220000</v>
      </c>
    </row>
    <row r="18" spans="1:6" ht="16.5" thickBot="1" x14ac:dyDescent="0.3">
      <c r="A18" s="22" t="s">
        <v>67</v>
      </c>
      <c r="B18" s="165">
        <f>SUM(B15:B16)</f>
        <v>3600000</v>
      </c>
      <c r="C18" s="32">
        <f>SUM(C15:C16)</f>
        <v>1800000</v>
      </c>
      <c r="D18" s="33">
        <f>SUM(D15:D16)</f>
        <v>1800000</v>
      </c>
    </row>
    <row r="19" spans="1:6" x14ac:dyDescent="0.25">
      <c r="A19" s="354" t="s">
        <v>68</v>
      </c>
      <c r="B19" s="354"/>
      <c r="C19" s="354"/>
      <c r="D19" s="354"/>
      <c r="E19" s="354"/>
      <c r="F19" s="126"/>
    </row>
    <row r="20" spans="1:6" ht="17.25" customHeight="1" thickBot="1" x14ac:dyDescent="0.3">
      <c r="A20" s="13"/>
      <c r="B20" s="13"/>
      <c r="C20" s="13"/>
      <c r="D20" s="11"/>
      <c r="E20" s="10"/>
      <c r="F20" s="245"/>
    </row>
    <row r="21" spans="1:6" ht="16.5" thickBot="1" x14ac:dyDescent="0.3">
      <c r="A21" s="351" t="s">
        <v>69</v>
      </c>
      <c r="B21" s="352"/>
      <c r="C21" s="353"/>
    </row>
    <row r="22" spans="1:6" x14ac:dyDescent="0.25">
      <c r="A22" s="54" t="s">
        <v>70</v>
      </c>
      <c r="B22" s="57" t="s">
        <v>71</v>
      </c>
      <c r="C22" s="18" t="s">
        <v>72</v>
      </c>
    </row>
    <row r="23" spans="1:6" x14ac:dyDescent="0.25">
      <c r="A23" s="56" t="s">
        <v>73</v>
      </c>
      <c r="B23" s="59">
        <v>1800000</v>
      </c>
      <c r="C23" s="34">
        <f>B23/B$18</f>
        <v>0.5</v>
      </c>
    </row>
    <row r="24" spans="1:6" x14ac:dyDescent="0.25">
      <c r="A24" s="67" t="s">
        <v>74</v>
      </c>
      <c r="B24" s="59">
        <v>800000</v>
      </c>
      <c r="C24" s="34">
        <f>B24/B$18</f>
        <v>0.22222222222222221</v>
      </c>
    </row>
    <row r="25" spans="1:6" x14ac:dyDescent="0.25">
      <c r="A25" s="67" t="s">
        <v>75</v>
      </c>
      <c r="B25" s="59">
        <v>1000000</v>
      </c>
      <c r="C25" s="34">
        <f>B25/B$18</f>
        <v>0.27777777777777779</v>
      </c>
    </row>
    <row r="26" spans="1:6" x14ac:dyDescent="0.25">
      <c r="A26" s="67" t="s">
        <v>76</v>
      </c>
      <c r="B26" s="59"/>
      <c r="C26" s="34">
        <f t="shared" ref="C26:C29" si="1">B26/B$18</f>
        <v>0</v>
      </c>
    </row>
    <row r="27" spans="1:6" x14ac:dyDescent="0.25">
      <c r="A27" s="67" t="s">
        <v>77</v>
      </c>
      <c r="B27" s="59"/>
      <c r="C27" s="34">
        <f t="shared" si="1"/>
        <v>0</v>
      </c>
    </row>
    <row r="28" spans="1:6" x14ac:dyDescent="0.25">
      <c r="A28" s="67" t="s">
        <v>78</v>
      </c>
      <c r="B28" s="59"/>
      <c r="C28" s="34">
        <f t="shared" si="1"/>
        <v>0</v>
      </c>
    </row>
    <row r="29" spans="1:6" ht="16.5" thickBot="1" x14ac:dyDescent="0.3">
      <c r="A29" s="68" t="s">
        <v>79</v>
      </c>
      <c r="B29" s="59"/>
      <c r="C29" s="34">
        <f t="shared" si="1"/>
        <v>0</v>
      </c>
    </row>
    <row r="30" spans="1:6" ht="16.5" thickBot="1" x14ac:dyDescent="0.3">
      <c r="A30" s="220" t="s">
        <v>80</v>
      </c>
      <c r="B30" s="62">
        <f>SUM(B23:B29)</f>
        <v>3600000</v>
      </c>
      <c r="C30" s="36">
        <f>SUM(C23:C29)</f>
        <v>1</v>
      </c>
    </row>
    <row r="31" spans="1:6" x14ac:dyDescent="0.25">
      <c r="A31" s="69" t="s">
        <v>81</v>
      </c>
      <c r="B31" s="55"/>
      <c r="C31" s="70"/>
    </row>
    <row r="32" spans="1:6" ht="16.5" thickBot="1" x14ac:dyDescent="0.3">
      <c r="B32" s="69"/>
      <c r="C32" s="69"/>
      <c r="D32" s="69"/>
      <c r="E32" s="69"/>
      <c r="F32" s="69"/>
    </row>
    <row r="33" spans="1:6" ht="16.5" thickBot="1" x14ac:dyDescent="0.3">
      <c r="A33" s="351" t="s">
        <v>82</v>
      </c>
      <c r="B33" s="352"/>
      <c r="C33" s="352"/>
      <c r="D33" s="352"/>
      <c r="E33" s="352"/>
      <c r="F33" s="353"/>
    </row>
    <row r="34" spans="1:6" x14ac:dyDescent="0.25">
      <c r="A34" s="16" t="s">
        <v>83</v>
      </c>
      <c r="B34" s="53" t="s">
        <v>84</v>
      </c>
      <c r="C34" s="58" t="s">
        <v>85</v>
      </c>
      <c r="D34" s="17" t="s">
        <v>86</v>
      </c>
      <c r="E34" s="17" t="s">
        <v>87</v>
      </c>
      <c r="F34" s="18" t="s">
        <v>57</v>
      </c>
    </row>
    <row r="35" spans="1:6" x14ac:dyDescent="0.25">
      <c r="A35" s="102" t="s">
        <v>88</v>
      </c>
      <c r="B35" s="64" t="s">
        <v>89</v>
      </c>
      <c r="C35" s="60" t="s">
        <v>90</v>
      </c>
      <c r="D35" s="28">
        <v>200000</v>
      </c>
      <c r="E35" s="28">
        <v>100000</v>
      </c>
      <c r="F35" s="234">
        <f>D35-E35</f>
        <v>100000</v>
      </c>
    </row>
    <row r="36" spans="1:6" x14ac:dyDescent="0.25">
      <c r="A36" s="103" t="s">
        <v>88</v>
      </c>
      <c r="B36" s="64" t="s">
        <v>91</v>
      </c>
      <c r="C36" s="101" t="s">
        <v>92</v>
      </c>
      <c r="D36" s="28">
        <v>600000</v>
      </c>
      <c r="E36" s="28">
        <v>300000</v>
      </c>
      <c r="F36" s="236">
        <f t="shared" ref="F36:F37" si="2">D36-E36</f>
        <v>300000</v>
      </c>
    </row>
    <row r="37" spans="1:6" x14ac:dyDescent="0.25">
      <c r="A37" s="102"/>
      <c r="B37" s="74"/>
      <c r="C37" s="105"/>
      <c r="D37" s="75">
        <v>0</v>
      </c>
      <c r="E37" s="119">
        <v>0</v>
      </c>
      <c r="F37" s="180">
        <f t="shared" si="2"/>
        <v>0</v>
      </c>
    </row>
    <row r="38" spans="1:6" ht="16.5" thickBot="1" x14ac:dyDescent="0.3">
      <c r="A38" s="335" t="s">
        <v>93</v>
      </c>
      <c r="B38" s="336"/>
      <c r="C38" s="337"/>
      <c r="D38" s="104">
        <f>SUM(D35:D37)</f>
        <v>800000</v>
      </c>
      <c r="E38" s="104">
        <f t="shared" ref="E38:F38" si="3">SUM(E35:E37)</f>
        <v>400000</v>
      </c>
      <c r="F38" s="106">
        <f t="shared" si="3"/>
        <v>400000</v>
      </c>
    </row>
    <row r="39" spans="1:6" ht="16.5" thickBot="1" x14ac:dyDescent="0.3">
      <c r="A39" s="114" t="s">
        <v>94</v>
      </c>
      <c r="B39" s="124" t="s">
        <v>84</v>
      </c>
      <c r="C39" s="125" t="s">
        <v>85</v>
      </c>
      <c r="D39" s="116" t="s">
        <v>86</v>
      </c>
      <c r="E39" s="116" t="s">
        <v>87</v>
      </c>
      <c r="F39" s="117" t="s">
        <v>57</v>
      </c>
    </row>
    <row r="40" spans="1:6" x14ac:dyDescent="0.25">
      <c r="A40" s="120" t="s">
        <v>95</v>
      </c>
      <c r="B40" s="121" t="s">
        <v>91</v>
      </c>
      <c r="C40" s="122" t="s">
        <v>96</v>
      </c>
      <c r="D40" s="123">
        <v>2000000</v>
      </c>
      <c r="E40" s="123">
        <v>1000000</v>
      </c>
      <c r="F40" s="235">
        <f>D40-E40</f>
        <v>1000000</v>
      </c>
    </row>
    <row r="41" spans="1:6" x14ac:dyDescent="0.25">
      <c r="A41" s="66" t="s">
        <v>95</v>
      </c>
      <c r="B41" s="64" t="s">
        <v>89</v>
      </c>
      <c r="C41" s="61" t="s">
        <v>96</v>
      </c>
      <c r="D41" s="26">
        <v>200000</v>
      </c>
      <c r="E41" s="26">
        <v>100000</v>
      </c>
      <c r="F41" s="236">
        <f t="shared" ref="F41:F46" si="4">D41-E41</f>
        <v>100000</v>
      </c>
    </row>
    <row r="42" spans="1:6" x14ac:dyDescent="0.25">
      <c r="A42" s="66" t="s">
        <v>97</v>
      </c>
      <c r="B42" s="64" t="s">
        <v>89</v>
      </c>
      <c r="C42" s="61" t="s">
        <v>98</v>
      </c>
      <c r="D42" s="26">
        <v>200000</v>
      </c>
      <c r="E42" s="26">
        <v>100000</v>
      </c>
      <c r="F42" s="236">
        <f t="shared" si="4"/>
        <v>100000</v>
      </c>
    </row>
    <row r="43" spans="1:6" x14ac:dyDescent="0.25">
      <c r="A43" s="66" t="s">
        <v>99</v>
      </c>
      <c r="B43" s="64" t="s">
        <v>91</v>
      </c>
      <c r="C43" s="61" t="s">
        <v>100</v>
      </c>
      <c r="D43" s="26">
        <v>400000</v>
      </c>
      <c r="E43" s="26">
        <v>200000</v>
      </c>
      <c r="F43" s="236">
        <f t="shared" si="4"/>
        <v>200000</v>
      </c>
    </row>
    <row r="44" spans="1:6" x14ac:dyDescent="0.25">
      <c r="A44" s="153"/>
      <c r="B44" s="64"/>
      <c r="C44" s="61"/>
      <c r="D44" s="75">
        <v>0</v>
      </c>
      <c r="E44" s="119">
        <v>0</v>
      </c>
      <c r="F44" s="180">
        <f t="shared" si="4"/>
        <v>0</v>
      </c>
    </row>
    <row r="45" spans="1:6" x14ac:dyDescent="0.25">
      <c r="A45" s="153"/>
      <c r="B45" s="64"/>
      <c r="C45" s="61"/>
      <c r="D45" s="75">
        <v>0</v>
      </c>
      <c r="E45" s="119">
        <v>0</v>
      </c>
      <c r="F45" s="180">
        <f t="shared" si="4"/>
        <v>0</v>
      </c>
    </row>
    <row r="46" spans="1:6" x14ac:dyDescent="0.25">
      <c r="A46" s="65"/>
      <c r="B46" s="64"/>
      <c r="C46" s="61"/>
      <c r="D46" s="119">
        <v>0</v>
      </c>
      <c r="E46" s="119">
        <v>0</v>
      </c>
      <c r="F46" s="180">
        <f t="shared" si="4"/>
        <v>0</v>
      </c>
    </row>
    <row r="47" spans="1:6" ht="16.5" thickBot="1" x14ac:dyDescent="0.3">
      <c r="A47" s="338" t="s">
        <v>101</v>
      </c>
      <c r="B47" s="339"/>
      <c r="C47" s="340"/>
      <c r="D47" s="104">
        <f>SUM(D40:D46)</f>
        <v>2800000</v>
      </c>
      <c r="E47" s="104">
        <f t="shared" ref="E47:F47" si="5">SUM(E40:E46)</f>
        <v>1400000</v>
      </c>
      <c r="F47" s="106">
        <f t="shared" si="5"/>
        <v>1400000</v>
      </c>
    </row>
    <row r="48" spans="1:6" ht="16.5" thickBot="1" x14ac:dyDescent="0.3">
      <c r="A48" s="348" t="s">
        <v>102</v>
      </c>
      <c r="B48" s="349"/>
      <c r="C48" s="350"/>
      <c r="D48" s="35">
        <f>SUM(D38,D47)</f>
        <v>3600000</v>
      </c>
      <c r="E48" s="35">
        <f t="shared" ref="E48:F48" si="6">SUM(E38,E47)</f>
        <v>1800000</v>
      </c>
      <c r="F48" s="39">
        <f t="shared" si="6"/>
        <v>1800000</v>
      </c>
    </row>
    <row r="49" spans="1:6" ht="16.5" thickBot="1" x14ac:dyDescent="0.3">
      <c r="A49" s="348" t="s">
        <v>103</v>
      </c>
      <c r="B49" s="349"/>
      <c r="C49" s="350"/>
      <c r="D49" s="32">
        <f>D48-B18</f>
        <v>0</v>
      </c>
      <c r="E49" s="32">
        <f>E48-C18</f>
        <v>0</v>
      </c>
      <c r="F49" s="33">
        <f>F48-D18</f>
        <v>0</v>
      </c>
    </row>
    <row r="50" spans="1:6" ht="16.5" thickBot="1" x14ac:dyDescent="0.3"/>
    <row r="51" spans="1:6" ht="16.5" thickBot="1" x14ac:dyDescent="0.3">
      <c r="A51" s="345" t="s">
        <v>104</v>
      </c>
      <c r="B51" s="346"/>
      <c r="C51" s="346"/>
      <c r="D51" s="346"/>
      <c r="E51" s="346"/>
      <c r="F51" s="347"/>
    </row>
    <row r="52" spans="1:6" ht="16.5" thickBot="1" x14ac:dyDescent="0.3">
      <c r="A52" s="114" t="s">
        <v>105</v>
      </c>
      <c r="B52" s="115" t="s">
        <v>84</v>
      </c>
      <c r="C52" s="116" t="s">
        <v>106</v>
      </c>
      <c r="D52" s="116" t="s">
        <v>107</v>
      </c>
      <c r="E52" s="116" t="s">
        <v>87</v>
      </c>
      <c r="F52" s="117" t="s">
        <v>57</v>
      </c>
    </row>
    <row r="53" spans="1:6" x14ac:dyDescent="0.25">
      <c r="A53" s="110" t="s">
        <v>108</v>
      </c>
      <c r="B53" s="111" t="s">
        <v>89</v>
      </c>
      <c r="C53" s="162">
        <f>IF(D53&gt;0,D53/D$48," ")</f>
        <v>0.05</v>
      </c>
      <c r="D53" s="113">
        <v>180000</v>
      </c>
      <c r="E53" s="113">
        <v>90000</v>
      </c>
      <c r="F53" s="180">
        <f>D53-E53</f>
        <v>90000</v>
      </c>
    </row>
    <row r="54" spans="1:6" x14ac:dyDescent="0.25">
      <c r="A54" s="63" t="s">
        <v>109</v>
      </c>
      <c r="B54" s="74" t="s">
        <v>91</v>
      </c>
      <c r="C54" s="157">
        <f t="shared" ref="C54:C58" si="7">IF(D54&gt;0,D54/D$48," ")</f>
        <v>1.3888888888888888E-2</v>
      </c>
      <c r="D54" s="75">
        <v>50000</v>
      </c>
      <c r="E54" s="75">
        <v>25000</v>
      </c>
      <c r="F54" s="180">
        <f t="shared" ref="F54:F58" si="8">D54-E54</f>
        <v>25000</v>
      </c>
    </row>
    <row r="55" spans="1:6" x14ac:dyDescent="0.25">
      <c r="A55" s="63" t="s">
        <v>110</v>
      </c>
      <c r="B55" s="74" t="s">
        <v>91</v>
      </c>
      <c r="C55" s="157">
        <f t="shared" si="7"/>
        <v>0.1</v>
      </c>
      <c r="D55" s="75">
        <v>360000</v>
      </c>
      <c r="E55" s="75">
        <v>180000</v>
      </c>
      <c r="F55" s="180">
        <f t="shared" si="8"/>
        <v>180000</v>
      </c>
    </row>
    <row r="56" spans="1:6" x14ac:dyDescent="0.25">
      <c r="A56" s="65"/>
      <c r="B56" s="118"/>
      <c r="C56" s="157" t="str">
        <f t="shared" si="7"/>
        <v xml:space="preserve"> </v>
      </c>
      <c r="D56" s="75">
        <v>0</v>
      </c>
      <c r="E56" s="119">
        <v>0</v>
      </c>
      <c r="F56" s="180">
        <f t="shared" si="8"/>
        <v>0</v>
      </c>
    </row>
    <row r="57" spans="1:6" x14ac:dyDescent="0.25">
      <c r="A57" s="65"/>
      <c r="B57" s="118"/>
      <c r="C57" s="157" t="str">
        <f t="shared" si="7"/>
        <v xml:space="preserve"> </v>
      </c>
      <c r="D57" s="75">
        <v>0</v>
      </c>
      <c r="E57" s="119">
        <v>0</v>
      </c>
      <c r="F57" s="180">
        <f t="shared" si="8"/>
        <v>0</v>
      </c>
    </row>
    <row r="58" spans="1:6" ht="16.5" thickBot="1" x14ac:dyDescent="0.3">
      <c r="A58" s="65"/>
      <c r="B58" s="118"/>
      <c r="C58" s="157" t="str">
        <f t="shared" si="7"/>
        <v xml:space="preserve"> </v>
      </c>
      <c r="D58" s="119">
        <v>0</v>
      </c>
      <c r="E58" s="119">
        <v>0</v>
      </c>
      <c r="F58" s="180">
        <f t="shared" si="8"/>
        <v>0</v>
      </c>
    </row>
    <row r="59" spans="1:6" ht="16.5" thickBot="1" x14ac:dyDescent="0.3">
      <c r="A59" s="342" t="s">
        <v>111</v>
      </c>
      <c r="B59" s="343"/>
      <c r="C59" s="344"/>
      <c r="D59" s="107">
        <f>SUM(D53:D58)</f>
        <v>590000</v>
      </c>
      <c r="E59" s="109">
        <f t="shared" ref="E59:F59" si="9">SUM(E53:E58)</f>
        <v>295000</v>
      </c>
      <c r="F59" s="108">
        <f t="shared" si="9"/>
        <v>295000</v>
      </c>
    </row>
    <row r="60" spans="1:6" ht="16.5" thickBot="1" x14ac:dyDescent="0.3">
      <c r="A60" s="342" t="s">
        <v>112</v>
      </c>
      <c r="B60" s="343"/>
      <c r="C60" s="343"/>
      <c r="D60" s="155">
        <f>D59/D48</f>
        <v>0.16388888888888889</v>
      </c>
      <c r="E60" s="155">
        <f t="shared" ref="E60:F60" si="10">E59/E48</f>
        <v>0.16388888888888889</v>
      </c>
      <c r="F60" s="155">
        <f t="shared" si="10"/>
        <v>0.16388888888888889</v>
      </c>
    </row>
    <row r="62" spans="1:6" x14ac:dyDescent="0.25">
      <c r="A62" s="341" t="s">
        <v>113</v>
      </c>
      <c r="B62" s="341"/>
      <c r="C62" s="341"/>
      <c r="D62" s="341"/>
      <c r="E62" s="341"/>
      <c r="F62" s="341"/>
    </row>
  </sheetData>
  <mergeCells count="19">
    <mergeCell ref="A62:F62"/>
    <mergeCell ref="C9:C14"/>
    <mergeCell ref="A19:E19"/>
    <mergeCell ref="A21:C21"/>
    <mergeCell ref="A33:F33"/>
    <mergeCell ref="A38:C38"/>
    <mergeCell ref="A47:C47"/>
    <mergeCell ref="A48:C48"/>
    <mergeCell ref="A49:C49"/>
    <mergeCell ref="A51:F51"/>
    <mergeCell ref="A59:C59"/>
    <mergeCell ref="A60:C60"/>
    <mergeCell ref="A7:D7"/>
    <mergeCell ref="A1:C1"/>
    <mergeCell ref="E1:F1"/>
    <mergeCell ref="A2:C3"/>
    <mergeCell ref="E2:F2"/>
    <mergeCell ref="E3:F3"/>
    <mergeCell ref="A5:F5"/>
  </mergeCells>
  <dataValidations disablePrompts="1" count="1">
    <dataValidation type="list" allowBlank="1" showInputMessage="1" showErrorMessage="1" error="Choose only CON or CON MGMT" prompt="Choose CON or CON MGMT only" sqref="B35:B37 B40:B46 B53:B58" xr:uid="{B830FC46-5A2A-4BBB-AD2E-F18B6873F4F6}">
      <formula1>"CON, CON MGMT"</formula1>
    </dataValidation>
  </dataValidations>
  <pageMargins left="0.25" right="0.25" top="0.75" bottom="0.75" header="0.3" footer="0.3"/>
  <pageSetup orientation="landscape" horizontalDpi="1200" verticalDpi="1200" r:id="rId1"/>
  <headerFooter>
    <oddHeader>&amp;C&amp;"-,Bold"Safe Routes to BART</oddHeader>
    <oddFooter>&amp;L&amp;"-,Regular"&amp;10Reimbursement Calculation Workbook
Version B: SR2B funds a specified Project segment&amp;C&amp;"-,Regular"&amp;10Budget Detail&amp;R&amp;"-,Regular"&amp;10&amp;P</oddFooter>
  </headerFooter>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624A10794D084E8AB6785FF9103B12" ma:contentTypeVersion="13" ma:contentTypeDescription="Create a new document." ma:contentTypeScope="" ma:versionID="032e4d80065e46b12bc5e3392198a4f6">
  <xsd:schema xmlns:xsd="http://www.w3.org/2001/XMLSchema" xmlns:xs="http://www.w3.org/2001/XMLSchema" xmlns:p="http://schemas.microsoft.com/office/2006/metadata/properties" xmlns:ns2="3ad1ce81-81ec-469f-a2a0-669d6e44b5e8" xmlns:ns3="9d088c06-1ac1-4a54-a63c-018ef591ef29" targetNamespace="http://schemas.microsoft.com/office/2006/metadata/properties" ma:root="true" ma:fieldsID="497104dc428346b7067d12cb4baf60b3" ns2:_="" ns3:_="">
    <xsd:import namespace="3ad1ce81-81ec-469f-a2a0-669d6e44b5e8"/>
    <xsd:import namespace="9d088c06-1ac1-4a54-a63c-018ef591ef2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1ce81-81ec-469f-a2a0-669d6e44b5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4a4ed37-70a8-4c45-a22c-d6db4f1a27e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088c06-1ac1-4a54-a63c-018ef591ef2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ed383b-6dfd-4772-b277-c22ee63de6ac}" ma:internalName="TaxCatchAll" ma:showField="CatchAllData" ma:web="9d088c06-1ac1-4a54-a63c-018ef591ef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d088c06-1ac1-4a54-a63c-018ef591ef29" xsi:nil="true"/>
    <lcf76f155ced4ddcb4097134ff3c332f xmlns="3ad1ce81-81ec-469f-a2a0-669d6e44b5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5A8D0C-3D7A-4224-8CF7-9A7CB367E15B}"/>
</file>

<file path=customXml/itemProps2.xml><?xml version="1.0" encoding="utf-8"?>
<ds:datastoreItem xmlns:ds="http://schemas.openxmlformats.org/officeDocument/2006/customXml" ds:itemID="{0EE521BB-5A63-443B-A6E2-4D3816A9885C}">
  <ds:schemaRefs>
    <ds:schemaRef ds:uri="http://schemas.microsoft.com/sharepoint/v3/contenttype/forms"/>
  </ds:schemaRefs>
</ds:datastoreItem>
</file>

<file path=customXml/itemProps3.xml><?xml version="1.0" encoding="utf-8"?>
<ds:datastoreItem xmlns:ds="http://schemas.openxmlformats.org/officeDocument/2006/customXml" ds:itemID="{84304974-BD9A-4A62-9E71-631F39C8E0ED}">
  <ds:schemaRefs>
    <ds:schemaRef ds:uri="http://schemas.microsoft.com/office/infopath/2007/PartnerControls"/>
    <ds:schemaRef ds:uri="http://schemas.microsoft.com/office/2006/documentManagement/types"/>
    <ds:schemaRef ds:uri="http://purl.org/dc/terms/"/>
    <ds:schemaRef ds:uri="e2487fed-3671-40ac-b0f9-0c6df0a1eabe"/>
    <ds:schemaRef ds:uri="http://schemas.openxmlformats.org/package/2006/metadata/core-properties"/>
    <ds:schemaRef ds:uri="9d088c06-1ac1-4a54-a63c-018ef591ef29"/>
    <ds:schemaRef ds:uri="http://schemas.microsoft.com/office/2006/metadata/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Guide</vt:lpstr>
      <vt:lpstr>A-Invoice</vt:lpstr>
      <vt:lpstr>A-Budget</vt:lpstr>
      <vt:lpstr>A-Labor</vt:lpstr>
      <vt:lpstr>A-Direct Costs</vt:lpstr>
      <vt:lpstr>A-SBE</vt:lpstr>
      <vt:lpstr>A-Summary</vt:lpstr>
      <vt:lpstr>B-Invoice</vt:lpstr>
      <vt:lpstr>B-Budget</vt:lpstr>
      <vt:lpstr>B-Labor</vt:lpstr>
      <vt:lpstr>B-Direct Costs</vt:lpstr>
      <vt:lpstr>B-SBE</vt:lpstr>
      <vt:lpstr>B-Summary</vt:lpstr>
      <vt:lpstr>C-DBE</vt:lpstr>
      <vt:lpstr>'A-Direct Costs'!consultant</vt:lpstr>
      <vt:lpstr>'A-SBE'!consultant</vt:lpstr>
      <vt:lpstr>'A-Summary'!consultant</vt:lpstr>
      <vt:lpstr>'B-Direct Costs'!consultant</vt:lpstr>
      <vt:lpstr>'B-SBE'!consultant</vt:lpstr>
      <vt:lpstr>'B-Summary'!consultant</vt:lpstr>
      <vt:lpstr>'C-DBE'!consultant</vt:lpstr>
      <vt:lpstr>consultant</vt:lpstr>
    </vt:vector>
  </TitlesOfParts>
  <Manager/>
  <Company>Bay Area Rapid Transit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 Maniti</dc:creator>
  <cp:keywords/>
  <dc:description/>
  <cp:lastModifiedBy>Kamala Parks</cp:lastModifiedBy>
  <cp:revision/>
  <dcterms:created xsi:type="dcterms:W3CDTF">2000-02-15T22:21:08Z</dcterms:created>
  <dcterms:modified xsi:type="dcterms:W3CDTF">2025-09-11T19:29:41Z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0x010100A6624A10794D084E8AB6785FF9103B12</vt:lpwstr>
  </property>
  <property fmtid="{D5CDD505-2E9C-101B-9397-08002B2CF9AE}" pid="3" name="Order">
    <vt:r8>100</vt:r8>
  </property>
  <property fmtid="{D5CDD505-2E9C-101B-9397-08002B2CF9AE}" pid="4" name="MediaServiceImageTags">
    <vt:lpwstr/>
  </property>
</Properties>
</file>