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harepoint.bart.domain/sites/col/gm/ocr/Documents/Agreements Compliance/Fernando F/Commitments/Website commitments/Sub commitments/"/>
    </mc:Choice>
  </mc:AlternateContent>
  <xr:revisionPtr revIDLastSave="0" documentId="13_ncr:1_{8CA41D28-E871-43BE-96E2-E34E3F7D4E4B}" xr6:coauthVersionLast="47" xr6:coauthVersionMax="47" xr10:uidLastSave="{00000000-0000-0000-0000-000000000000}"/>
  <workbookProtection workbookAlgorithmName="SHA-512" workbookHashValue="uB8wLZacwuVZ6hFz28xtcagGYO6JlenFlpECE80lv4hRclO9eO+ewV2EW/AG3ponaFxGkImiz1dx2eH62ujKTA==" workbookSaltValue="i/Ob1Esq8DCvYfd9kDkQ4w==" workbookSpinCount="100000" lockStructure="1"/>
  <bookViews>
    <workbookView xWindow="-110" yWindow="-110" windowWidth="19420" windowHeight="10420" firstSheet="2" activeTab="2" xr2:uid="{00000000-000D-0000-FFFF-FFFF00000000}"/>
  </bookViews>
  <sheets>
    <sheet name="Summary Table" sheetId="7" state="hidden" r:id="rId1"/>
    <sheet name="Analyst Table" sheetId="6" state="hidden" r:id="rId2"/>
    <sheet name="2017 GEC (6M18119-6M8124)" sheetId="21" r:id="rId3"/>
    <sheet name="2019 GEC (6M8142-6M8149)" sheetId="27" r:id="rId4"/>
    <sheet name="Strategic Advising (6M8159)" sheetId="28" r:id="rId5"/>
    <sheet name="CM (6M8132-6M8151)" sheetId="29" r:id="rId6"/>
    <sheet name="New CMs" sheetId="34" state="hidden" r:id="rId7"/>
    <sheet name="Planning (6M6136-6M6139)" sheetId="31" r:id="rId8"/>
    <sheet name="DSDC TCMP (6M8168 and 6M8169)" sheetId="32" r:id="rId9"/>
    <sheet name="CM TCMP (6M8171 and 6M8187)" sheetId="33" r:id="rId10"/>
  </sheets>
  <definedNames>
    <definedName name="_xlnm._FilterDatabase" localSheetId="2" hidden="1">'2017 GEC (6M18119-6M8124)'!$A$1:$G$171</definedName>
    <definedName name="_xlnm._FilterDatabase" localSheetId="3" hidden="1">'2019 GEC (6M8142-6M8149)'!$A$1:$G$250</definedName>
    <definedName name="_xlnm._FilterDatabase" localSheetId="1" hidden="1">'Analyst Table'!$A$1:$P$288</definedName>
    <definedName name="_xlnm._FilterDatabase" localSheetId="5" hidden="1">'CM (6M8132-6M8151)'!$A$1:$H$158</definedName>
    <definedName name="_xlnm._FilterDatabase" localSheetId="7" hidden="1">'Planning (6M6136-6M6139)'!$A$1:$G$105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33" l="1"/>
  <c r="F23" i="33"/>
  <c r="G27" i="32"/>
  <c r="F27" i="32"/>
  <c r="G14" i="32"/>
  <c r="F14" i="32"/>
  <c r="G105" i="31"/>
  <c r="F105" i="31"/>
  <c r="G88" i="31"/>
  <c r="F88" i="31"/>
  <c r="G61" i="31"/>
  <c r="F61" i="31"/>
  <c r="G32" i="31"/>
  <c r="F32" i="31"/>
  <c r="G158" i="29"/>
  <c r="F158" i="29"/>
  <c r="G138" i="29"/>
  <c r="F138" i="29"/>
  <c r="G117" i="29"/>
  <c r="F117" i="29"/>
  <c r="G99" i="29"/>
  <c r="F99" i="29"/>
  <c r="G79" i="29"/>
  <c r="F79" i="29"/>
  <c r="G59" i="29"/>
  <c r="F59" i="29"/>
  <c r="G42" i="29"/>
  <c r="F42" i="29"/>
  <c r="G27" i="29"/>
  <c r="F27" i="29"/>
  <c r="G25" i="28"/>
  <c r="F25" i="28"/>
  <c r="G171" i="21"/>
  <c r="F171" i="21"/>
  <c r="G152" i="21"/>
  <c r="F152" i="21"/>
  <c r="G120" i="21"/>
  <c r="F120" i="21"/>
  <c r="G94" i="21"/>
  <c r="F94" i="21"/>
  <c r="G67" i="21"/>
  <c r="F67" i="21"/>
  <c r="G31" i="21"/>
  <c r="F31" i="21"/>
  <c r="G250" i="27"/>
  <c r="F250" i="27"/>
  <c r="G232" i="27"/>
  <c r="F232" i="27"/>
  <c r="G194" i="27"/>
  <c r="F194" i="27"/>
  <c r="G172" i="27"/>
  <c r="F172" i="27"/>
  <c r="G147" i="27"/>
  <c r="F147" i="27"/>
  <c r="G110" i="27"/>
  <c r="F110" i="27"/>
  <c r="G71" i="27"/>
  <c r="F71" i="27"/>
  <c r="G36" i="27"/>
  <c r="F36" i="27"/>
  <c r="L25" i="6" l="1"/>
  <c r="L6" i="6"/>
  <c r="M6" i="6" s="1"/>
  <c r="L7" i="6"/>
  <c r="M7" i="6" s="1"/>
  <c r="L8" i="6"/>
  <c r="M8" i="6" s="1"/>
  <c r="L9" i="6"/>
  <c r="M9" i="6" s="1"/>
  <c r="L10" i="6"/>
  <c r="M10" i="6" s="1"/>
  <c r="L11" i="6"/>
  <c r="M11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M19" i="6" s="1"/>
  <c r="L20" i="6"/>
  <c r="M20" i="6" s="1"/>
  <c r="L21" i="6"/>
  <c r="M21" i="6" s="1"/>
  <c r="L22" i="6"/>
  <c r="M22" i="6" s="1"/>
  <c r="L23" i="6"/>
  <c r="M23" i="6" s="1"/>
  <c r="L24" i="6"/>
  <c r="M24" i="6" s="1"/>
  <c r="G2" i="6" l="1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3" i="6"/>
  <c r="G4" i="6"/>
  <c r="G5" i="6"/>
  <c r="G6" i="6"/>
  <c r="G7" i="6"/>
  <c r="G8" i="6"/>
  <c r="G9" i="6"/>
  <c r="G10" i="6"/>
  <c r="G11" i="6"/>
  <c r="F24" i="7" l="1"/>
  <c r="F22" i="7"/>
  <c r="E24" i="7"/>
  <c r="E22" i="7"/>
  <c r="D24" i="7"/>
  <c r="D22" i="7"/>
  <c r="C24" i="7"/>
  <c r="C22" i="7"/>
  <c r="B23" i="7"/>
  <c r="B24" i="7"/>
  <c r="B22" i="7"/>
  <c r="N288" i="6"/>
  <c r="L288" i="6"/>
  <c r="K288" i="6"/>
  <c r="H288" i="6"/>
  <c r="J288" i="6" s="1"/>
  <c r="F288" i="6"/>
  <c r="E288" i="6"/>
  <c r="M288" i="6" l="1"/>
  <c r="O288" i="6"/>
  <c r="G288" i="6"/>
  <c r="I288" i="6"/>
  <c r="P288" i="6" l="1"/>
  <c r="B4" i="7"/>
  <c r="B5" i="7"/>
  <c r="B3" i="7"/>
  <c r="O2" i="6"/>
  <c r="O3" i="6"/>
  <c r="O4" i="6"/>
  <c r="O5" i="6"/>
  <c r="O6" i="6"/>
  <c r="O7" i="6"/>
  <c r="O11" i="6"/>
  <c r="O14" i="6"/>
  <c r="O15" i="6"/>
  <c r="O17" i="6"/>
  <c r="O19" i="6"/>
  <c r="O23" i="6"/>
  <c r="O25" i="6"/>
  <c r="O16" i="6" l="1"/>
  <c r="O24" i="6"/>
  <c r="O22" i="6"/>
  <c r="O21" i="6"/>
  <c r="O13" i="6"/>
  <c r="O20" i="6"/>
  <c r="O12" i="6"/>
  <c r="O18" i="6"/>
  <c r="O10" i="6"/>
  <c r="O9" i="6"/>
  <c r="O8" i="6"/>
  <c r="B11" i="7"/>
  <c r="B9" i="7"/>
  <c r="B10" i="7"/>
  <c r="L2" i="6"/>
  <c r="M2" i="6" s="1"/>
  <c r="L3" i="6"/>
  <c r="M3" i="6" s="1"/>
  <c r="L4" i="6"/>
  <c r="M4" i="6" s="1"/>
  <c r="L5" i="6"/>
  <c r="M5" i="6" s="1"/>
  <c r="B17" i="7" l="1"/>
  <c r="E4" i="7"/>
  <c r="B16" i="7"/>
  <c r="D4" i="7"/>
  <c r="F4" i="7"/>
  <c r="B15" i="7"/>
  <c r="E3" i="7"/>
  <c r="D3" i="7"/>
  <c r="F3" i="7"/>
  <c r="E5" i="7"/>
  <c r="F5" i="7"/>
  <c r="D5" i="7"/>
  <c r="C5" i="7"/>
  <c r="C4" i="7"/>
  <c r="C3" i="7"/>
  <c r="D17" i="7"/>
  <c r="P25" i="6"/>
  <c r="P4" i="6" l="1"/>
  <c r="P3" i="6"/>
  <c r="P19" i="6"/>
  <c r="P10" i="6"/>
  <c r="P15" i="6"/>
  <c r="P2" i="6"/>
  <c r="P18" i="6"/>
  <c r="P7" i="6"/>
  <c r="P6" i="6"/>
  <c r="P5" i="6"/>
  <c r="M25" i="6"/>
  <c r="P13" i="6"/>
  <c r="P23" i="6"/>
  <c r="P16" i="6"/>
  <c r="P17" i="6"/>
  <c r="P12" i="6"/>
  <c r="P24" i="6"/>
  <c r="P22" i="6"/>
  <c r="P21" i="6"/>
  <c r="P9" i="6"/>
  <c r="P8" i="6"/>
  <c r="P14" i="6"/>
  <c r="P11" i="6"/>
  <c r="P20" i="6"/>
  <c r="D15" i="7"/>
  <c r="F9" i="7"/>
  <c r="E9" i="7"/>
  <c r="E15" i="7"/>
  <c r="F15" i="7"/>
  <c r="C9" i="7"/>
  <c r="C15" i="7"/>
  <c r="D9" i="7"/>
  <c r="D11" i="7"/>
  <c r="E11" i="7"/>
  <c r="E17" i="7"/>
  <c r="C17" i="7"/>
  <c r="C11" i="7"/>
  <c r="F17" i="7"/>
  <c r="F11" i="7"/>
  <c r="D16" i="7" l="1"/>
  <c r="F10" i="7"/>
  <c r="E10" i="7"/>
  <c r="E16" i="7"/>
  <c r="Q4" i="6"/>
  <c r="Q6" i="6"/>
  <c r="Q3" i="6"/>
  <c r="Q2" i="6"/>
  <c r="Q5" i="6"/>
  <c r="Q7" i="6"/>
  <c r="F16" i="7"/>
  <c r="C16" i="7"/>
  <c r="D10" i="7"/>
  <c r="C10" i="7"/>
  <c r="Q17" i="6"/>
  <c r="Q11" i="6"/>
  <c r="F23" i="7"/>
  <c r="Q14" i="6"/>
  <c r="Q20" i="6"/>
  <c r="Q16" i="6"/>
  <c r="Q15" i="6"/>
  <c r="Q23" i="6"/>
  <c r="C23" i="7"/>
  <c r="D23" i="7"/>
  <c r="Q18" i="6"/>
  <c r="Q12" i="6"/>
  <c r="Q21" i="6"/>
  <c r="E23" i="7"/>
  <c r="Q10" i="6"/>
  <c r="Q24" i="6"/>
  <c r="Q22" i="6"/>
  <c r="Q9" i="6"/>
  <c r="Q8" i="6"/>
  <c r="Q19" i="6"/>
  <c r="Q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Flores</author>
  </authors>
  <commentList>
    <comment ref="F1" authorId="0" shapeId="0" xr:uid="{28063A23-F648-4FF0-BD7C-22656819D90D}">
      <text>
        <r>
          <rPr>
            <b/>
            <sz val="9"/>
            <color indexed="81"/>
            <rFont val="Tahoma"/>
            <charset val="1"/>
          </rPr>
          <t>Fernando Flores:</t>
        </r>
        <r>
          <rPr>
            <sz val="9"/>
            <color indexed="81"/>
            <rFont val="Tahoma"/>
            <charset val="1"/>
          </rPr>
          <t xml:space="preserve">
Double check to make sure it comes from B2Gnow not the spreadsheet</t>
        </r>
      </text>
    </comment>
  </commentList>
</comments>
</file>

<file path=xl/sharedStrings.xml><?xml version="1.0" encoding="utf-8"?>
<sst xmlns="http://schemas.openxmlformats.org/spreadsheetml/2006/main" count="2870" uniqueCount="483">
  <si>
    <t>Master Contract Number</t>
  </si>
  <si>
    <t>Contract Title</t>
  </si>
  <si>
    <t>Compliance Officer</t>
  </si>
  <si>
    <t>Total Award</t>
  </si>
  <si>
    <t>Total Amount Paid</t>
  </si>
  <si>
    <t>Fei Liu</t>
  </si>
  <si>
    <t>Kwan Henmi Architecture &amp; Planning, Inc.</t>
  </si>
  <si>
    <t>James Soncuya</t>
  </si>
  <si>
    <t>Javieree PruittHill</t>
  </si>
  <si>
    <t>Telamon Engineering Consultants, Inc.</t>
  </si>
  <si>
    <t>B A Inc.</t>
  </si>
  <si>
    <t>Garcia and Associates</t>
  </si>
  <si>
    <t>Ninyo &amp; Moore Geotechnical and Environmental Sciences Consultants</t>
  </si>
  <si>
    <t>Quality Engineering Inc.</t>
  </si>
  <si>
    <t>Auriga Corporation</t>
  </si>
  <si>
    <t>HNTB Corporation</t>
  </si>
  <si>
    <t>Kal Krishnan Consulting Services, Inc.</t>
  </si>
  <si>
    <t>OLMM CONSULTING ENGINEERS</t>
  </si>
  <si>
    <t>Parikh Consultants, Inc.</t>
  </si>
  <si>
    <t>WRECO</t>
  </si>
  <si>
    <t>YEI Engineers, Inc.</t>
  </si>
  <si>
    <t>CMC Traffic Control Specialists, Inc.</t>
  </si>
  <si>
    <t>Bess Testlab, Inc.</t>
  </si>
  <si>
    <t>National Corrosion</t>
  </si>
  <si>
    <t>DESIGN SYSTEMS GROUP INC  D/B/A STUDIO L'IMAGE</t>
  </si>
  <si>
    <t>Cinquini &amp; Passarino, Inc.</t>
  </si>
  <si>
    <t>Yolanda's Construction Administration &amp; Traffic Control, Inc.</t>
  </si>
  <si>
    <t>Advanced Rail Management Corporation</t>
  </si>
  <si>
    <t>DIGITAL CONCRETE ENTERPRISES INC</t>
  </si>
  <si>
    <t>Acumen Building Enterprise, Inc.</t>
  </si>
  <si>
    <t>Cordoba Corporation</t>
  </si>
  <si>
    <t>HOLLINS CONSULTING, INC.</t>
  </si>
  <si>
    <t>6G3975</t>
  </si>
  <si>
    <t>AMC Consulting Engineers, Inc.</t>
  </si>
  <si>
    <t>Biggs Cardosa Associates</t>
  </si>
  <si>
    <t>HDR Engineering, Inc.</t>
  </si>
  <si>
    <t>JACOBS ASSOCIATES</t>
  </si>
  <si>
    <t>MGE Engineering, Inc.</t>
  </si>
  <si>
    <t>STRUCTUS, INC.</t>
  </si>
  <si>
    <t>The Allen Group, LLC</t>
  </si>
  <si>
    <t>Fugro USA Land, Inc.</t>
  </si>
  <si>
    <t>HAYGOOD &amp; ASSOCIATES LANDSCAPE ARCHITECTS</t>
  </si>
  <si>
    <t>ICF International, Inc.</t>
  </si>
  <si>
    <t>OPAC CONSULTING ENGINEERS, INC.</t>
  </si>
  <si>
    <t>ROBIN CHIANG &amp; COMPANY</t>
  </si>
  <si>
    <t>Towill, Inc.</t>
  </si>
  <si>
    <t>WSP USA Inc.</t>
  </si>
  <si>
    <t>6M2020</t>
  </si>
  <si>
    <t>Sperry Capital Inc.</t>
  </si>
  <si>
    <t>6M2067</t>
  </si>
  <si>
    <t>6M3223</t>
  </si>
  <si>
    <t>Anil Verma Associates, Inc.</t>
  </si>
  <si>
    <t>Arup North America, Ltd</t>
  </si>
  <si>
    <t>Aura Management Consulting, LLC</t>
  </si>
  <si>
    <t>SHIRALIAN MANAGEMENT GROUP INC</t>
  </si>
  <si>
    <t>6M3224</t>
  </si>
  <si>
    <t>LTK Engineering Services</t>
  </si>
  <si>
    <t>6M3286</t>
  </si>
  <si>
    <t>6M3435</t>
  </si>
  <si>
    <t>6M4186</t>
  </si>
  <si>
    <t>6M4189</t>
  </si>
  <si>
    <t>6M4283A</t>
  </si>
  <si>
    <t>Economic &amp; Planning Systems, Inc.</t>
  </si>
  <si>
    <t>6M4436</t>
  </si>
  <si>
    <t>CDM Smith Inc.</t>
  </si>
  <si>
    <t>DAVILLIER SLOAN</t>
  </si>
  <si>
    <t>6M5087</t>
  </si>
  <si>
    <t>6M5088</t>
  </si>
  <si>
    <t>SCA Environmental, Inc.</t>
  </si>
  <si>
    <t>6M5125</t>
  </si>
  <si>
    <t>M. LEE CORPORATION</t>
  </si>
  <si>
    <t>6M5134</t>
  </si>
  <si>
    <t>Cambridge Systematics, Inc.</t>
  </si>
  <si>
    <t>EISEN/LETUNIC</t>
  </si>
  <si>
    <t>ROYSTON HANAMOTO ALLEY &amp; ABEY</t>
  </si>
  <si>
    <t>Strategic Economics Inc.</t>
  </si>
  <si>
    <t>VIA Architecture Incorporated</t>
  </si>
  <si>
    <t>Connetics Transportation Group, Inc.</t>
  </si>
  <si>
    <t>Environmental Science Associates</t>
  </si>
  <si>
    <t>URBAN PLANNING PARTNERS, INC.</t>
  </si>
  <si>
    <t>Ambient Energy, Inc.</t>
  </si>
  <si>
    <t>Circlepoint</t>
  </si>
  <si>
    <t>Sally Swanson Architects, Inc.</t>
  </si>
  <si>
    <t>Energy Solutions</t>
  </si>
  <si>
    <t>T J K M</t>
  </si>
  <si>
    <t>Toole Design Group, LLC</t>
  </si>
  <si>
    <t>Zimmer Gunsul Frasca Architects LLP</t>
  </si>
  <si>
    <t>Alta Planning and Design</t>
  </si>
  <si>
    <t>CHS Consulting Inc.</t>
  </si>
  <si>
    <t>KivettConsult</t>
  </si>
  <si>
    <t>Lea &amp; Elliott, Inc.</t>
  </si>
  <si>
    <t>Transit Project Strategies</t>
  </si>
  <si>
    <t>Merge Conceptual Design, LLC</t>
  </si>
  <si>
    <t>VSCE, Inc.</t>
  </si>
  <si>
    <t>Dixon Resources Unlimited</t>
  </si>
  <si>
    <t>ATS Consulting</t>
  </si>
  <si>
    <t>Cornerstone Transportation Consulting, Inc.</t>
  </si>
  <si>
    <t>Lerch Bates Inc.</t>
  </si>
  <si>
    <t>QuEST Rail LLC</t>
  </si>
  <si>
    <t>W-Trans</t>
  </si>
  <si>
    <t>A E 3 Partners, Inc.</t>
  </si>
  <si>
    <t>Mark Thomas &amp; Company, Inc.</t>
  </si>
  <si>
    <t>6M8049</t>
  </si>
  <si>
    <t>JADE ASSOCIATES</t>
  </si>
  <si>
    <t>Interactive Resources</t>
  </si>
  <si>
    <t>Chaves &amp; Associates</t>
  </si>
  <si>
    <t>E. MAJDALANI CONSTRUCTION MANAGEMENT, INC.</t>
  </si>
  <si>
    <t>RailPros, Inc.</t>
  </si>
  <si>
    <t>F. W. Associates, Inc.</t>
  </si>
  <si>
    <t>Ken Heilig</t>
  </si>
  <si>
    <t>MOFFATT &amp;amp; NICHOL, INC.</t>
  </si>
  <si>
    <t>CHAUDHARY AND ASSOCIATES, INC</t>
  </si>
  <si>
    <t>Rail Surveyors and Engineers Inc</t>
  </si>
  <si>
    <t>SPS ENGINEERS</t>
  </si>
  <si>
    <t>TRANSPORTATION DECISION SYSTEMS</t>
  </si>
  <si>
    <t>Aetypic, Inc.</t>
  </si>
  <si>
    <t>Horton Lees Brogden Lighting Design Inc.</t>
  </si>
  <si>
    <t>STV Incorporated</t>
  </si>
  <si>
    <t>Mott MacDonald, LLC</t>
  </si>
  <si>
    <t>SEM Incorportated</t>
  </si>
  <si>
    <t>COWI North America, Inc</t>
  </si>
  <si>
    <t>Earth Mechanics, Inc.</t>
  </si>
  <si>
    <t>Transit Systems Engineering</t>
  </si>
  <si>
    <t>Turner Engineering Corporation</t>
  </si>
  <si>
    <t>CM, Inc (Carlson Management, Inc.)</t>
  </si>
  <si>
    <t>Seattle International Engineering, Inc</t>
  </si>
  <si>
    <t>WE GROUP, LLC</t>
  </si>
  <si>
    <t>BLUEFIN, LLC</t>
  </si>
  <si>
    <t>Glumac</t>
  </si>
  <si>
    <t>Park Engineering, Inc.</t>
  </si>
  <si>
    <t>ABA Global, Inc.</t>
  </si>
  <si>
    <t>Ghirardelli Associates, Inc.</t>
  </si>
  <si>
    <t>PSM Associates Inc.</t>
  </si>
  <si>
    <t>Gomez International, Inc.</t>
  </si>
  <si>
    <t>6M8119</t>
  </si>
  <si>
    <t>SEAM</t>
  </si>
  <si>
    <t>SOHA ENGINEERS</t>
  </si>
  <si>
    <t>6M8120</t>
  </si>
  <si>
    <t>Engeo</t>
  </si>
  <si>
    <t>Program Management Group</t>
  </si>
  <si>
    <t>6M8121</t>
  </si>
  <si>
    <t>AEKO Consulting, Inc.</t>
  </si>
  <si>
    <t>6M8122</t>
  </si>
  <si>
    <t>6M8123</t>
  </si>
  <si>
    <t>K&amp;J SAFETY AND SECURITY CONSULTING SERVICES, INC</t>
  </si>
  <si>
    <t>Soteria Company, LLC</t>
  </si>
  <si>
    <t>6M8124</t>
  </si>
  <si>
    <t>JMA CIVIL, INC.</t>
  </si>
  <si>
    <t>John G. Sadorra</t>
  </si>
  <si>
    <t>SEM INCORPORATED</t>
  </si>
  <si>
    <t>6M8127</t>
  </si>
  <si>
    <t>DLR Group</t>
  </si>
  <si>
    <t>6M8132</t>
  </si>
  <si>
    <t>Armand Consulting, Inc.</t>
  </si>
  <si>
    <t>Colmena Engineering</t>
  </si>
  <si>
    <t>Dabri Inc.</t>
  </si>
  <si>
    <t>SUBSTRATE, INC.</t>
  </si>
  <si>
    <t>6M8133</t>
  </si>
  <si>
    <t>ALTA VISTA COMPANY INC, THE</t>
  </si>
  <si>
    <t>DHS Consulting, Inc.</t>
  </si>
  <si>
    <t>HB CONSULTING GROUP, LLC</t>
  </si>
  <si>
    <t>Summit CM, Inc.</t>
  </si>
  <si>
    <t>UNICO Engineering, Inc.</t>
  </si>
  <si>
    <t>6M8134</t>
  </si>
  <si>
    <t>APPLIED MATERIALS &amp; ENGINEERING, INC.</t>
  </si>
  <si>
    <t>REAX ENGINEERING INC.</t>
  </si>
  <si>
    <t>Smith &amp; Associates Environmental Health &amp; Safety, LLC</t>
  </si>
  <si>
    <t>6M8135</t>
  </si>
  <si>
    <t>6M8136</t>
  </si>
  <si>
    <t>ED2 International</t>
  </si>
  <si>
    <t>Hill International, Inc.</t>
  </si>
  <si>
    <t>PRADEEP CONSULTING SERVICES, LLC</t>
  </si>
  <si>
    <t>6M8137</t>
  </si>
  <si>
    <t>Casamar Group, LLC</t>
  </si>
  <si>
    <t>6M8142</t>
  </si>
  <si>
    <t>Arora Engineers, Inc.</t>
  </si>
  <si>
    <t>BELLO &amp; ASSOCIATES, STRUCTURAL ENGINEERS</t>
  </si>
  <si>
    <t>Dialog Design USA, Inc</t>
  </si>
  <si>
    <t>Haygood &amp; Associates</t>
  </si>
  <si>
    <t>SC SOLUTIONS INC</t>
  </si>
  <si>
    <t>6M8143</t>
  </si>
  <si>
    <t>Countervail Engineering</t>
  </si>
  <si>
    <t>JMEC ENGINEERING INC.</t>
  </si>
  <si>
    <t>Luk And Associates</t>
  </si>
  <si>
    <t>Parisi Transportation Consulting</t>
  </si>
  <si>
    <t>SAE AND ASSOCIATES</t>
  </si>
  <si>
    <t>TARJUNA SYSTEMS, INC.</t>
  </si>
  <si>
    <t>URBAN DESIGN CONSULTING ENGINEERS</t>
  </si>
  <si>
    <t>6M8144</t>
  </si>
  <si>
    <t>BAINES GROUP INC</t>
  </si>
  <si>
    <t>Bay Area Consulting Engineers, Inc.</t>
  </si>
  <si>
    <t>Gannett Fleming, Inc.</t>
  </si>
  <si>
    <t>GeoWing Mapping, Inc.</t>
  </si>
  <si>
    <t>INTERACTIVE RESOURCES, INC.</t>
  </si>
  <si>
    <t>M A D ART INC</t>
  </si>
  <si>
    <t>MHC Engineers, inc.</t>
  </si>
  <si>
    <t>STRADA EXECUTIVE COACHING LLC</t>
  </si>
  <si>
    <t>URBAN FABRICK, INC.</t>
  </si>
  <si>
    <t>6M8145</t>
  </si>
  <si>
    <t>ATI ENGINEERING SERVICES, INC.</t>
  </si>
  <si>
    <t>Intueor Consulting, Inc.</t>
  </si>
  <si>
    <t>6M8146</t>
  </si>
  <si>
    <t>ADS System Safety Consulting, LLC</t>
  </si>
  <si>
    <t>Network Rail Consulting</t>
  </si>
  <si>
    <t>Pacific Legacy, Inc</t>
  </si>
  <si>
    <t>6M8147</t>
  </si>
  <si>
    <t>6M8148</t>
  </si>
  <si>
    <t>Acosta Engineering Solutions, P.C.</t>
  </si>
  <si>
    <t>Charistech Engineers and Consultants, LLC</t>
  </si>
  <si>
    <t>Elcon Associates Inc</t>
  </si>
  <si>
    <t>ELLE Consultants</t>
  </si>
  <si>
    <t>FORCING FUNCTION LLC</t>
  </si>
  <si>
    <t>6M8149</t>
  </si>
  <si>
    <t>6M8150</t>
  </si>
  <si>
    <t>SLR INTERNATIONAL CORPORATION</t>
  </si>
  <si>
    <t>6M8151</t>
  </si>
  <si>
    <t>RES ENGINEERS INC</t>
  </si>
  <si>
    <t>6M8159</t>
  </si>
  <si>
    <t>CONVEY</t>
  </si>
  <si>
    <t>Elite Transportation Group, Inc.</t>
  </si>
  <si>
    <t>InfraStrategies LLC</t>
  </si>
  <si>
    <t>Luster National, Inc.</t>
  </si>
  <si>
    <t>Steer Davies Gleave</t>
  </si>
  <si>
    <t>Two Hundred Inc</t>
  </si>
  <si>
    <t>Barbara Goldstein and Associates</t>
  </si>
  <si>
    <t>Transportation Analytics</t>
  </si>
  <si>
    <t>JONES LANG LASALLE AMERICAS, INC</t>
  </si>
  <si>
    <t>Garcia &amp; Associates</t>
  </si>
  <si>
    <t>WMH Corporation</t>
  </si>
  <si>
    <t>Blymyer Engineers, Inc.</t>
  </si>
  <si>
    <t>AQUATECH CONSULTANCY, INC.</t>
  </si>
  <si>
    <t>Paleo Solutions, Inc.</t>
  </si>
  <si>
    <t>Traffic Management Inc</t>
  </si>
  <si>
    <t>VERTICAL TRANSPORTATION EXCELLENCE</t>
  </si>
  <si>
    <t>PGA Design</t>
  </si>
  <si>
    <t>STRATEGIC VALUE SOLUTIONS, INC.</t>
  </si>
  <si>
    <t>STRADA ENGINEERING AND CONSULTING, LLC</t>
  </si>
  <si>
    <t>Jensen Hughes</t>
  </si>
  <si>
    <t>IDA Structural Engineers, Inc.</t>
  </si>
  <si>
    <t>Progress Paid</t>
  </si>
  <si>
    <t>Total Amount Paid to Subs</t>
  </si>
  <si>
    <t>Virginkar &amp; Associates, Inc.</t>
  </si>
  <si>
    <t>LS Gallegos</t>
  </si>
  <si>
    <t>SBE-BART Participation $</t>
  </si>
  <si>
    <t>SBE-BART Participation %</t>
  </si>
  <si>
    <t>Number of Open Master Contracts</t>
  </si>
  <si>
    <t>Contracts Up to 25% Paid</t>
  </si>
  <si>
    <t>Contracts 26-50% Paid</t>
  </si>
  <si>
    <t>Contracts Up to 51-75% Paid</t>
  </si>
  <si>
    <t>Contracts Up to 75-100% Paid</t>
  </si>
  <si>
    <t>Number of Contracts with Goal</t>
  </si>
  <si>
    <t>Number of Contracts with Goal Participation on Target</t>
  </si>
  <si>
    <t xml:space="preserve">Number of Contracts with Goal Participation within -5% </t>
  </si>
  <si>
    <t xml:space="preserve">Number of Contracts with Goal Participation within -10% </t>
  </si>
  <si>
    <t>Number of Contracts with Goal Participation missing target by -10% or more</t>
  </si>
  <si>
    <t>Contracts 50% or more Paid</t>
  </si>
  <si>
    <t>Number of Contracts with Goal over 50% paid</t>
  </si>
  <si>
    <t>V&amp;A Consulting Engineers, Inc.</t>
  </si>
  <si>
    <t>Contracts 85% or more Paid</t>
  </si>
  <si>
    <t>Number of Contracts with Goal over 85% paid</t>
  </si>
  <si>
    <t>All Contracts with Goal</t>
  </si>
  <si>
    <t>Update to only Federal Contracts</t>
  </si>
  <si>
    <t>SBE Participation %</t>
  </si>
  <si>
    <t xml:space="preserve">DBE Goal </t>
  </si>
  <si>
    <t>SBE Goal</t>
  </si>
  <si>
    <t>DBE Participation $</t>
  </si>
  <si>
    <t>DBE Participation %</t>
  </si>
  <si>
    <t>Total Award Amount</t>
  </si>
  <si>
    <t>Current Contract Value</t>
  </si>
  <si>
    <t>MERRILL MORRIS PARTNERS</t>
  </si>
  <si>
    <t>AREP Ville</t>
  </si>
  <si>
    <t>Calthorpe Associates</t>
  </si>
  <si>
    <t>COMMUNITY DESIGN &amp; ARCHITECTURE, INC.</t>
  </si>
  <si>
    <t>EnviroIssues, Inc.</t>
  </si>
  <si>
    <t>Hatch Associates Consultants, Inc</t>
  </si>
  <si>
    <t>HDR</t>
  </si>
  <si>
    <t>Hood Design</t>
  </si>
  <si>
    <t>Keyser Marston Associates, Inc.</t>
  </si>
  <si>
    <t>Noakro Consult LLC</t>
  </si>
  <si>
    <t>NWC Partners, Inc.</t>
  </si>
  <si>
    <t>Primus and Associates LLC</t>
  </si>
  <si>
    <t>Regeneration Development Strategies</t>
  </si>
  <si>
    <t>Steven Grover &amp; Associates</t>
  </si>
  <si>
    <t>Change in Total Payments vs Prev Quarter</t>
  </si>
  <si>
    <t>Change in Total Sub Payments vs Prev Quarter</t>
  </si>
  <si>
    <t>CPM Associates, Inc.</t>
  </si>
  <si>
    <t>Exaro Technologies Corp.</t>
  </si>
  <si>
    <t>Newhouse Project Consulting, LLC</t>
  </si>
  <si>
    <t>Stantec Consulting Services Inc.</t>
  </si>
  <si>
    <t>Business Models, Inc.</t>
  </si>
  <si>
    <t>Epic Land Solutions, Inc.</t>
  </si>
  <si>
    <t>RAND Corporation</t>
  </si>
  <si>
    <t>SHA Analytics, LLC</t>
  </si>
  <si>
    <t>STRATEGY DRIVER, INC</t>
  </si>
  <si>
    <t>Wilson, Ihrig &amp; Associates, Inc.</t>
  </si>
  <si>
    <t>JRP Historical Consulting, LLC</t>
  </si>
  <si>
    <t>6M8168</t>
  </si>
  <si>
    <t>William R. Gray and Company, Inc.</t>
  </si>
  <si>
    <t>360 Total Concept Consulting, Inc.</t>
  </si>
  <si>
    <t>BioMaAS, Inc.</t>
  </si>
  <si>
    <t>DB Engineering &amp; Consulting USA Inc.</t>
  </si>
  <si>
    <t>EINWILLERKUEHL, INC</t>
  </si>
  <si>
    <t>JRDV Architects, Inc.</t>
  </si>
  <si>
    <t>Metropia, Inc.</t>
  </si>
  <si>
    <t>MJM Management Group</t>
  </si>
  <si>
    <t>Prointec USA LLC</t>
  </si>
  <si>
    <t>Resource Systems Group, Inc.</t>
  </si>
  <si>
    <t>TERRAVERDE ENERGY LLC</t>
  </si>
  <si>
    <t>GALL ZEIDLER CONSULTANTS, LLC</t>
  </si>
  <si>
    <t>Pacific Railway Enterprises, Inc</t>
  </si>
  <si>
    <t>Salimi Management, LLC</t>
  </si>
  <si>
    <t>Civic Edge Consulting</t>
  </si>
  <si>
    <t>Donald J. Dean</t>
  </si>
  <si>
    <t>ENTERPRISE COMMUNITY PARTNERS</t>
  </si>
  <si>
    <t>FALL LINE ANALYTICS</t>
  </si>
  <si>
    <t>Grimshaw, Inc</t>
  </si>
  <si>
    <t>lowercase productions</t>
  </si>
  <si>
    <t>Opticos Design, Inc.</t>
  </si>
  <si>
    <t>Permut Consulting, LLC</t>
  </si>
  <si>
    <t>SOLYD Architecture, Management and Design</t>
  </si>
  <si>
    <t>TerraVerde Energy</t>
  </si>
  <si>
    <t>ZNE Alliance</t>
  </si>
  <si>
    <t>Faith Group, LLC</t>
  </si>
  <si>
    <t>SBE</t>
  </si>
  <si>
    <t>ISI Inspection Services Inc</t>
  </si>
  <si>
    <t>Montez Group, Inc.</t>
  </si>
  <si>
    <t>Raul V. Bravo &amp; Associates, Inc.</t>
  </si>
  <si>
    <t>ARC  Alternative and Renewable Construction LLC</t>
  </si>
  <si>
    <t>TransSIGHT, LLC</t>
  </si>
  <si>
    <t>RSCA Corporation</t>
  </si>
  <si>
    <t>Total Payment</t>
  </si>
  <si>
    <t>Sub DBE/SBE</t>
  </si>
  <si>
    <t>Part of Original Team (Y/N)</t>
  </si>
  <si>
    <t>6M8119 (Aecom/TSE JV)</t>
  </si>
  <si>
    <t>6M8120 (HNTB/FMG JV)</t>
  </si>
  <si>
    <t>6M8121 (Parsons)</t>
  </si>
  <si>
    <t>6M8122 (PGH Wong)</t>
  </si>
  <si>
    <t>6M8123 (STV)</t>
  </si>
  <si>
    <t>6M8124 (WSP)</t>
  </si>
  <si>
    <t>The Allen Group</t>
  </si>
  <si>
    <t>CF</t>
  </si>
  <si>
    <t>SAF</t>
  </si>
  <si>
    <t xml:space="preserve">Battelle Memorial Institute </t>
  </si>
  <si>
    <t>HM</t>
  </si>
  <si>
    <t>Jade Associates</t>
  </si>
  <si>
    <t>APF</t>
  </si>
  <si>
    <t>CM</t>
  </si>
  <si>
    <t>Kleinfelder, Inc.</t>
  </si>
  <si>
    <t xml:space="preserve">LTK Engineering Services </t>
  </si>
  <si>
    <t>APM</t>
  </si>
  <si>
    <t>Quest Rail LLC</t>
  </si>
  <si>
    <t>SCA Environmental Inc.</t>
  </si>
  <si>
    <t>Seattle International Engineering, Inc.</t>
  </si>
  <si>
    <t>Transportation Decision Systems, Inc.</t>
  </si>
  <si>
    <t xml:space="preserve">V&amp;A Consulting Engineers, Inc. </t>
  </si>
  <si>
    <t>Wilson Ihrig</t>
  </si>
  <si>
    <t>Y</t>
  </si>
  <si>
    <t>DBE/SBE</t>
  </si>
  <si>
    <t>Ethnicity</t>
  </si>
  <si>
    <t>N</t>
  </si>
  <si>
    <t>FMG Architects (PRIME)</t>
  </si>
  <si>
    <t>SAM</t>
  </si>
  <si>
    <t>CHS Consulting Group</t>
  </si>
  <si>
    <t>BM</t>
  </si>
  <si>
    <t>HF</t>
  </si>
  <si>
    <t>M. A. D. Art, Inc.</t>
  </si>
  <si>
    <t>Maintenance Design Group, LLC</t>
  </si>
  <si>
    <t>Surveying Solutions, Inc.</t>
  </si>
  <si>
    <t>SYSTRA Consulting, Inc.</t>
  </si>
  <si>
    <t>V &amp; A Consulting Engineers, Inc.</t>
  </si>
  <si>
    <t>Virginkar &amp; Associates</t>
  </si>
  <si>
    <t>y</t>
  </si>
  <si>
    <t>F.E. Jordan Associates Inc.</t>
  </si>
  <si>
    <t>Lea + Elliott, Inc.</t>
  </si>
  <si>
    <t>Lumenor Consulting Group</t>
  </si>
  <si>
    <t>BF</t>
  </si>
  <si>
    <t>Shiralian Management Group, Inc.</t>
  </si>
  <si>
    <t>Sunrise Pacific Inc. dba Wu Engineering</t>
  </si>
  <si>
    <t>Fariba Nation Consulting</t>
  </si>
  <si>
    <t>Urban Engineers, Inc.</t>
  </si>
  <si>
    <t>Sadorra Rail Consulting and Engineering Services</t>
  </si>
  <si>
    <t>6M8142 (Aecom)</t>
  </si>
  <si>
    <t>6M8143 (HDR)</t>
  </si>
  <si>
    <t>6M8144 (HNTB/FMG JV)</t>
  </si>
  <si>
    <t>6M8145 (Jacobs)</t>
  </si>
  <si>
    <t>6M8146 (Parsons)</t>
  </si>
  <si>
    <t>6M8147 (PGH Wong)</t>
  </si>
  <si>
    <t>6M8148 (TY Lin/TSE JV)</t>
  </si>
  <si>
    <t>6M8149 (WSP)</t>
  </si>
  <si>
    <t>McCracken &amp; Woodman</t>
  </si>
  <si>
    <t>Robox Inc</t>
  </si>
  <si>
    <t>Batelle</t>
  </si>
  <si>
    <t>Sam Schwart</t>
  </si>
  <si>
    <t>6M8159 (HNTB)</t>
  </si>
  <si>
    <t>6M8132 (ACM JV)</t>
  </si>
  <si>
    <t>6M8133 (Ghirardelli)</t>
  </si>
  <si>
    <t>6M8134 (HDR)</t>
  </si>
  <si>
    <t>PAVEMENT ENGINEERING</t>
  </si>
  <si>
    <t>6M8135 (JACOBS)</t>
  </si>
  <si>
    <t>AMEC FOSTER WHEELER ENVIRONMENT</t>
  </si>
  <si>
    <t>ATS CONSULTIG</t>
  </si>
  <si>
    <t>BLUEFIN</t>
  </si>
  <si>
    <t>INTUEOUR</t>
  </si>
  <si>
    <t>Lee Davis</t>
  </si>
  <si>
    <t>RAIL QUALITY SERVICES</t>
  </si>
  <si>
    <t xml:space="preserve">SPS </t>
  </si>
  <si>
    <t>6M8136 (PARSONS)</t>
  </si>
  <si>
    <t>HARRIS AND ASSOCIATES</t>
  </si>
  <si>
    <t>S2ENGINEERING</t>
  </si>
  <si>
    <t>6M8137 (PGH WONG)</t>
  </si>
  <si>
    <t>BATELLE MEMORIAL INSTITUTE</t>
  </si>
  <si>
    <t>SAFEWORK CM</t>
  </si>
  <si>
    <t>6M8150 (PRESCIENCE CORP)</t>
  </si>
  <si>
    <t>TheTheir Group</t>
  </si>
  <si>
    <t>6M8151 (THE ALLEN GROPU/VALI COOPER JV)</t>
  </si>
  <si>
    <t>JENKINS/GALES</t>
  </si>
  <si>
    <t>PH ADAMS AND ASSOCIATES</t>
  </si>
  <si>
    <t>SAFETY COMPLIANCE MANAGEMENT</t>
  </si>
  <si>
    <t>SUBTRONIC CORP</t>
  </si>
  <si>
    <t>TSE</t>
  </si>
  <si>
    <t>6M6136 (ARUP)</t>
  </si>
  <si>
    <t>6M6137 (Fher and Peers)</t>
  </si>
  <si>
    <t>6M6138 (HNTB)</t>
  </si>
  <si>
    <t>6M6139 (RAIMI &amp; ASSOCIATES)</t>
  </si>
  <si>
    <t>The Behavioralist, LLC</t>
  </si>
  <si>
    <t>M Lee Corporation</t>
  </si>
  <si>
    <t>Rail Surveyors and Engineers, Inc. (RSE)</t>
  </si>
  <si>
    <t>Urban Planning Partners</t>
  </si>
  <si>
    <t>Perkins + Will</t>
  </si>
  <si>
    <t>IBI Group</t>
  </si>
  <si>
    <t>Gehl Architects</t>
  </si>
  <si>
    <t>David Fletcher Studio</t>
  </si>
  <si>
    <t>Via Architecture</t>
  </si>
  <si>
    <t>Integral Group</t>
  </si>
  <si>
    <t>Strategic Economics</t>
  </si>
  <si>
    <t>C.H. Elliot &amp; Associates</t>
  </si>
  <si>
    <t>Project Finance Advisory Limited</t>
  </si>
  <si>
    <t>Street Level Advisors, LLC</t>
  </si>
  <si>
    <t>Jacobs</t>
  </si>
  <si>
    <t>Sherwood Design Engineers</t>
  </si>
  <si>
    <t>Battelle</t>
  </si>
  <si>
    <t>6M8169 (SYSTRA CONSULTING)</t>
  </si>
  <si>
    <t>6M8168 (PARSONS)</t>
  </si>
  <si>
    <t>Transport trading limited</t>
  </si>
  <si>
    <t>BETELLE</t>
  </si>
  <si>
    <t>6M8171 (JACOBS)</t>
  </si>
  <si>
    <t>6M8187 (CPM ASSOCIATES)</t>
  </si>
  <si>
    <t>E. Majdalani Construction Management, Inc.</t>
  </si>
  <si>
    <t>Gannett Fleming</t>
  </si>
  <si>
    <t xml:space="preserve">Montez Group, Inc. </t>
  </si>
  <si>
    <t>SEM Incorporated</t>
  </si>
  <si>
    <t xml:space="preserve">Aecom Technical Services, Inc. </t>
  </si>
  <si>
    <t>CHS Consulting, Inc. dba CHS Consulting Group</t>
  </si>
  <si>
    <t xml:space="preserve">LKG-CMC, Inc. </t>
  </si>
  <si>
    <t>Pradeep Consulting Services, Inc.</t>
  </si>
  <si>
    <t>Prescience Corporation</t>
  </si>
  <si>
    <t xml:space="preserve">Saylor Consulting Group, Inc. </t>
  </si>
  <si>
    <t xml:space="preserve">Tarjuna Systems, Inc. </t>
  </si>
  <si>
    <t xml:space="preserve">VSCE, Inc. </t>
  </si>
  <si>
    <t>Original Team (Y/N)</t>
  </si>
  <si>
    <t>TOTALS</t>
  </si>
  <si>
    <t>6M8176</t>
  </si>
  <si>
    <t>6M8183</t>
  </si>
  <si>
    <t>6M8177</t>
  </si>
  <si>
    <t>6M8178</t>
  </si>
  <si>
    <t>6M8179</t>
  </si>
  <si>
    <t>6M8180</t>
  </si>
  <si>
    <t>6M8181</t>
  </si>
  <si>
    <t>6M8182</t>
  </si>
  <si>
    <t>Total</t>
  </si>
  <si>
    <t xml:space="preserve">Total </t>
  </si>
  <si>
    <t>*** Please note amounts do not take into consideration any de-commitments. ***</t>
  </si>
  <si>
    <t>Vendor ID</t>
  </si>
  <si>
    <t>x</t>
  </si>
  <si>
    <t>Furgo</t>
  </si>
  <si>
    <t>Mona Tamari</t>
  </si>
  <si>
    <t>Elite Transportation</t>
  </si>
  <si>
    <t>Fairbank, Maslin, Maulin, Metz &amp; Associates</t>
  </si>
  <si>
    <t>Kalamuna LLC</t>
  </si>
  <si>
    <t>M lee</t>
  </si>
  <si>
    <t>Reflex Design Collective LLC</t>
  </si>
  <si>
    <t>360 Total Concept Consulting, Inc</t>
  </si>
  <si>
    <t>Walker 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</si>
</sst>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4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2" applyFont="1"/>
    <xf numFmtId="164" fontId="16" fillId="33" borderId="10" xfId="0" applyNumberFormat="1" applyFont="1" applyFill="1" applyBorder="1" applyAlignment="1">
      <alignment wrapText="1"/>
    </xf>
    <xf numFmtId="9" fontId="0" fillId="0" borderId="11" xfId="2" applyFont="1" applyBorder="1"/>
    <xf numFmtId="9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0" fontId="16" fillId="36" borderId="12" xfId="0" applyFont="1" applyFill="1" applyBorder="1" applyAlignment="1">
      <alignment wrapText="1"/>
    </xf>
    <xf numFmtId="0" fontId="16" fillId="36" borderId="13" xfId="0" applyFont="1" applyFill="1" applyBorder="1" applyAlignment="1">
      <alignment wrapText="1"/>
    </xf>
    <xf numFmtId="0" fontId="16" fillId="36" borderId="14" xfId="0" applyFont="1" applyFill="1" applyBorder="1" applyAlignment="1">
      <alignment wrapText="1"/>
    </xf>
    <xf numFmtId="0" fontId="0" fillId="0" borderId="11" xfId="0" applyFont="1" applyBorder="1"/>
    <xf numFmtId="0" fontId="0" fillId="0" borderId="0" xfId="0" applyBorder="1"/>
    <xf numFmtId="0" fontId="0" fillId="0" borderId="15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5" borderId="13" xfId="0" applyFill="1" applyBorder="1"/>
    <xf numFmtId="0" fontId="0" fillId="35" borderId="14" xfId="0" applyFill="1" applyBorder="1"/>
    <xf numFmtId="0" fontId="16" fillId="36" borderId="11" xfId="0" applyFont="1" applyFill="1" applyBorder="1" applyAlignment="1">
      <alignment wrapText="1"/>
    </xf>
    <xf numFmtId="0" fontId="16" fillId="36" borderId="0" xfId="0" applyFont="1" applyFill="1" applyBorder="1" applyAlignment="1">
      <alignment wrapText="1"/>
    </xf>
    <xf numFmtId="0" fontId="16" fillId="36" borderId="15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0" fillId="37" borderId="12" xfId="0" applyFill="1" applyBorder="1"/>
    <xf numFmtId="0" fontId="0" fillId="37" borderId="13" xfId="0" applyFill="1" applyBorder="1"/>
    <xf numFmtId="0" fontId="0" fillId="37" borderId="14" xfId="0" applyFill="1" applyBorder="1"/>
    <xf numFmtId="0" fontId="0" fillId="38" borderId="13" xfId="0" applyFill="1" applyBorder="1"/>
    <xf numFmtId="0" fontId="0" fillId="38" borderId="14" xfId="0" applyFill="1" applyBorder="1"/>
    <xf numFmtId="0" fontId="16" fillId="38" borderId="12" xfId="0" applyFont="1" applyFill="1" applyBorder="1"/>
    <xf numFmtId="0" fontId="16" fillId="35" borderId="12" xfId="0" applyFont="1" applyFill="1" applyBorder="1"/>
    <xf numFmtId="0" fontId="16" fillId="38" borderId="0" xfId="0" applyFont="1" applyFill="1" applyBorder="1" applyAlignment="1">
      <alignment wrapText="1"/>
    </xf>
    <xf numFmtId="164" fontId="16" fillId="40" borderId="0" xfId="0" applyNumberFormat="1" applyFont="1" applyFill="1" applyBorder="1" applyAlignment="1">
      <alignment wrapText="1"/>
    </xf>
    <xf numFmtId="164" fontId="13" fillId="39" borderId="11" xfId="0" applyNumberFormat="1" applyFont="1" applyFill="1" applyBorder="1" applyAlignment="1">
      <alignment horizontal="center" vertical="center" wrapText="1"/>
    </xf>
    <xf numFmtId="164" fontId="13" fillId="34" borderId="0" xfId="0" applyNumberFormat="1" applyFont="1" applyFill="1" applyBorder="1" applyAlignment="1">
      <alignment horizontal="center" vertical="center" wrapText="1"/>
    </xf>
    <xf numFmtId="9" fontId="13" fillId="39" borderId="0" xfId="2" applyFont="1" applyFill="1" applyBorder="1" applyAlignment="1">
      <alignment horizontal="center" vertical="center" wrapText="1"/>
    </xf>
    <xf numFmtId="164" fontId="13" fillId="34" borderId="0" xfId="1" applyNumberFormat="1" applyFont="1" applyFill="1" applyBorder="1" applyAlignment="1">
      <alignment horizontal="center" vertical="center" wrapText="1"/>
    </xf>
    <xf numFmtId="9" fontId="0" fillId="0" borderId="0" xfId="2" applyFont="1" applyFill="1"/>
    <xf numFmtId="164" fontId="0" fillId="41" borderId="0" xfId="1" applyNumberFormat="1" applyFont="1" applyFill="1" applyBorder="1" applyAlignment="1">
      <alignment horizontal="center"/>
    </xf>
    <xf numFmtId="44" fontId="0" fillId="0" borderId="0" xfId="1" applyFont="1"/>
    <xf numFmtId="44" fontId="0" fillId="0" borderId="0" xfId="1" applyFont="1" applyFill="1"/>
    <xf numFmtId="0" fontId="16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44" fontId="16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0" fillId="42" borderId="25" xfId="0" applyFill="1" applyBorder="1"/>
    <xf numFmtId="0" fontId="0" fillId="42" borderId="0" xfId="0" applyFill="1" applyBorder="1" applyAlignment="1">
      <alignment horizontal="center"/>
    </xf>
    <xf numFmtId="0" fontId="0" fillId="42" borderId="19" xfId="0" applyFill="1" applyBorder="1"/>
    <xf numFmtId="0" fontId="0" fillId="42" borderId="20" xfId="0" applyFill="1" applyBorder="1" applyAlignment="1">
      <alignment horizontal="center"/>
    </xf>
    <xf numFmtId="0" fontId="16" fillId="38" borderId="22" xfId="0" applyFont="1" applyFill="1" applyBorder="1" applyAlignment="1">
      <alignment horizontal="center" vertical="center" wrapText="1"/>
    </xf>
    <xf numFmtId="0" fontId="16" fillId="38" borderId="24" xfId="0" applyFont="1" applyFill="1" applyBorder="1" applyAlignment="1">
      <alignment horizontal="center" vertical="center" wrapText="1"/>
    </xf>
    <xf numFmtId="0" fontId="0" fillId="38" borderId="25" xfId="0" applyFill="1" applyBorder="1"/>
    <xf numFmtId="0" fontId="0" fillId="38" borderId="0" xfId="0" applyFill="1" applyBorder="1" applyAlignment="1">
      <alignment horizontal="center"/>
    </xf>
    <xf numFmtId="0" fontId="0" fillId="38" borderId="19" xfId="0" applyFill="1" applyBorder="1"/>
    <xf numFmtId="0" fontId="0" fillId="38" borderId="20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44" borderId="25" xfId="0" applyFill="1" applyBorder="1"/>
    <xf numFmtId="0" fontId="0" fillId="44" borderId="0" xfId="0" applyFill="1" applyBorder="1" applyAlignment="1">
      <alignment horizontal="center"/>
    </xf>
    <xf numFmtId="0" fontId="16" fillId="44" borderId="22" xfId="0" applyFont="1" applyFill="1" applyBorder="1" applyAlignment="1">
      <alignment horizontal="center" vertical="center" wrapText="1"/>
    </xf>
    <xf numFmtId="0" fontId="16" fillId="44" borderId="24" xfId="0" applyFont="1" applyFill="1" applyBorder="1" applyAlignment="1">
      <alignment horizontal="center" vertical="center" wrapText="1"/>
    </xf>
    <xf numFmtId="0" fontId="0" fillId="44" borderId="19" xfId="0" applyFill="1" applyBorder="1"/>
    <xf numFmtId="0" fontId="0" fillId="44" borderId="20" xfId="0" applyFill="1" applyBorder="1" applyAlignment="1">
      <alignment horizontal="center"/>
    </xf>
    <xf numFmtId="0" fontId="0" fillId="0" borderId="0" xfId="0" applyFont="1"/>
    <xf numFmtId="0" fontId="16" fillId="45" borderId="22" xfId="0" applyFont="1" applyFill="1" applyBorder="1" applyAlignment="1">
      <alignment horizontal="center" vertical="center" wrapText="1"/>
    </xf>
    <xf numFmtId="0" fontId="16" fillId="45" borderId="24" xfId="0" applyFont="1" applyFill="1" applyBorder="1" applyAlignment="1">
      <alignment horizontal="center" vertical="center" wrapText="1"/>
    </xf>
    <xf numFmtId="0" fontId="0" fillId="45" borderId="25" xfId="0" applyFill="1" applyBorder="1"/>
    <xf numFmtId="0" fontId="0" fillId="45" borderId="0" xfId="0" applyFill="1" applyBorder="1" applyAlignment="1">
      <alignment horizontal="center"/>
    </xf>
    <xf numFmtId="0" fontId="0" fillId="45" borderId="19" xfId="0" applyFill="1" applyBorder="1"/>
    <xf numFmtId="0" fontId="0" fillId="45" borderId="20" xfId="0" applyFill="1" applyBorder="1" applyAlignment="1">
      <alignment horizontal="center"/>
    </xf>
    <xf numFmtId="0" fontId="0" fillId="42" borderId="25" xfId="0" applyFont="1" applyFill="1" applyBorder="1"/>
    <xf numFmtId="0" fontId="0" fillId="42" borderId="0" xfId="0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0" fontId="16" fillId="43" borderId="24" xfId="0" applyFont="1" applyFill="1" applyBorder="1" applyAlignment="1">
      <alignment horizontal="center" vertical="center" wrapText="1"/>
    </xf>
    <xf numFmtId="0" fontId="0" fillId="43" borderId="25" xfId="0" applyFill="1" applyBorder="1"/>
    <xf numFmtId="0" fontId="0" fillId="43" borderId="0" xfId="0" applyFill="1" applyBorder="1" applyAlignment="1">
      <alignment horizontal="center"/>
    </xf>
    <xf numFmtId="0" fontId="0" fillId="43" borderId="19" xfId="0" applyFill="1" applyBorder="1"/>
    <xf numFmtId="0" fontId="0" fillId="43" borderId="20" xfId="0" applyFill="1" applyBorder="1" applyAlignment="1">
      <alignment horizontal="center"/>
    </xf>
    <xf numFmtId="164" fontId="16" fillId="42" borderId="24" xfId="1" applyNumberFormat="1" applyFont="1" applyFill="1" applyBorder="1" applyAlignment="1">
      <alignment horizontal="center" vertical="center" wrapText="1"/>
    </xf>
    <xf numFmtId="164" fontId="16" fillId="42" borderId="23" xfId="1" applyNumberFormat="1" applyFont="1" applyFill="1" applyBorder="1" applyAlignment="1">
      <alignment horizontal="center" vertical="center" wrapText="1"/>
    </xf>
    <xf numFmtId="164" fontId="0" fillId="42" borderId="0" xfId="1" applyNumberFormat="1" applyFont="1" applyFill="1" applyBorder="1"/>
    <xf numFmtId="164" fontId="0" fillId="42" borderId="26" xfId="1" applyNumberFormat="1" applyFont="1" applyFill="1" applyBorder="1"/>
    <xf numFmtId="164" fontId="0" fillId="42" borderId="20" xfId="1" applyNumberFormat="1" applyFont="1" applyFill="1" applyBorder="1"/>
    <xf numFmtId="164" fontId="0" fillId="42" borderId="21" xfId="1" applyNumberFormat="1" applyFont="1" applyFill="1" applyBorder="1"/>
    <xf numFmtId="164" fontId="16" fillId="45" borderId="24" xfId="1" applyNumberFormat="1" applyFont="1" applyFill="1" applyBorder="1" applyAlignment="1">
      <alignment vertical="center" wrapText="1"/>
    </xf>
    <xf numFmtId="164" fontId="16" fillId="45" borderId="23" xfId="1" applyNumberFormat="1" applyFont="1" applyFill="1" applyBorder="1" applyAlignment="1">
      <alignment vertical="center" wrapText="1"/>
    </xf>
    <xf numFmtId="164" fontId="0" fillId="45" borderId="0" xfId="1" applyNumberFormat="1" applyFont="1" applyFill="1" applyBorder="1"/>
    <xf numFmtId="164" fontId="0" fillId="45" borderId="26" xfId="1" applyNumberFormat="1" applyFont="1" applyFill="1" applyBorder="1"/>
    <xf numFmtId="164" fontId="0" fillId="45" borderId="20" xfId="1" applyNumberFormat="1" applyFont="1" applyFill="1" applyBorder="1"/>
    <xf numFmtId="164" fontId="0" fillId="45" borderId="21" xfId="1" applyNumberFormat="1" applyFont="1" applyFill="1" applyBorder="1"/>
    <xf numFmtId="164" fontId="16" fillId="38" borderId="24" xfId="1" applyNumberFormat="1" applyFont="1" applyFill="1" applyBorder="1" applyAlignment="1">
      <alignment horizontal="center" vertical="center" wrapText="1"/>
    </xf>
    <xf numFmtId="164" fontId="16" fillId="38" borderId="23" xfId="1" applyNumberFormat="1" applyFont="1" applyFill="1" applyBorder="1" applyAlignment="1">
      <alignment horizontal="center" vertical="center" wrapText="1"/>
    </xf>
    <xf numFmtId="164" fontId="0" fillId="38" borderId="0" xfId="1" applyNumberFormat="1" applyFont="1" applyFill="1" applyBorder="1"/>
    <xf numFmtId="164" fontId="0" fillId="38" borderId="26" xfId="1" applyNumberFormat="1" applyFont="1" applyFill="1" applyBorder="1"/>
    <xf numFmtId="164" fontId="0" fillId="38" borderId="20" xfId="1" applyNumberFormat="1" applyFont="1" applyFill="1" applyBorder="1"/>
    <xf numFmtId="164" fontId="0" fillId="38" borderId="21" xfId="1" applyNumberFormat="1" applyFont="1" applyFill="1" applyBorder="1"/>
    <xf numFmtId="164" fontId="16" fillId="44" borderId="24" xfId="1" applyNumberFormat="1" applyFont="1" applyFill="1" applyBorder="1" applyAlignment="1">
      <alignment horizontal="center" vertical="center" wrapText="1"/>
    </xf>
    <xf numFmtId="164" fontId="16" fillId="44" borderId="23" xfId="1" applyNumberFormat="1" applyFont="1" applyFill="1" applyBorder="1" applyAlignment="1">
      <alignment horizontal="center" vertical="center" wrapText="1"/>
    </xf>
    <xf numFmtId="164" fontId="0" fillId="44" borderId="0" xfId="1" applyNumberFormat="1" applyFont="1" applyFill="1" applyBorder="1"/>
    <xf numFmtId="164" fontId="0" fillId="44" borderId="26" xfId="1" applyNumberFormat="1" applyFont="1" applyFill="1" applyBorder="1"/>
    <xf numFmtId="164" fontId="0" fillId="44" borderId="20" xfId="1" applyNumberFormat="1" applyFont="1" applyFill="1" applyBorder="1"/>
    <xf numFmtId="164" fontId="0" fillId="44" borderId="21" xfId="1" applyNumberFormat="1" applyFont="1" applyFill="1" applyBorder="1"/>
    <xf numFmtId="164" fontId="1" fillId="42" borderId="0" xfId="1" applyNumberFormat="1" applyFont="1" applyFill="1" applyBorder="1" applyAlignment="1">
      <alignment horizontal="center" vertical="center" wrapText="1"/>
    </xf>
    <xf numFmtId="164" fontId="1" fillId="42" borderId="26" xfId="1" applyNumberFormat="1" applyFont="1" applyFill="1" applyBorder="1" applyAlignment="1">
      <alignment horizontal="center" vertical="center" wrapText="1"/>
    </xf>
    <xf numFmtId="164" fontId="16" fillId="43" borderId="24" xfId="1" applyNumberFormat="1" applyFont="1" applyFill="1" applyBorder="1" applyAlignment="1">
      <alignment horizontal="center" vertical="center" wrapText="1"/>
    </xf>
    <xf numFmtId="164" fontId="16" fillId="43" borderId="23" xfId="1" applyNumberFormat="1" applyFont="1" applyFill="1" applyBorder="1" applyAlignment="1">
      <alignment horizontal="center" vertical="center" wrapText="1"/>
    </xf>
    <xf numFmtId="164" fontId="0" fillId="43" borderId="0" xfId="1" applyNumberFormat="1" applyFont="1" applyFill="1" applyBorder="1"/>
    <xf numFmtId="164" fontId="0" fillId="43" borderId="26" xfId="1" applyNumberFormat="1" applyFont="1" applyFill="1" applyBorder="1"/>
    <xf numFmtId="164" fontId="0" fillId="43" borderId="20" xfId="1" applyNumberFormat="1" applyFont="1" applyFill="1" applyBorder="1"/>
    <xf numFmtId="164" fontId="0" fillId="43" borderId="21" xfId="1" applyNumberFormat="1" applyFont="1" applyFill="1" applyBorder="1"/>
    <xf numFmtId="0" fontId="16" fillId="46" borderId="22" xfId="0" applyFont="1" applyFill="1" applyBorder="1" applyAlignment="1">
      <alignment horizontal="center" vertical="center" wrapText="1"/>
    </xf>
    <xf numFmtId="0" fontId="16" fillId="46" borderId="24" xfId="0" applyFont="1" applyFill="1" applyBorder="1" applyAlignment="1">
      <alignment horizontal="center" vertical="center" wrapText="1"/>
    </xf>
    <xf numFmtId="164" fontId="16" fillId="46" borderId="24" xfId="1" applyNumberFormat="1" applyFont="1" applyFill="1" applyBorder="1" applyAlignment="1">
      <alignment horizontal="center" vertical="center" wrapText="1"/>
    </xf>
    <xf numFmtId="164" fontId="16" fillId="46" borderId="23" xfId="1" applyNumberFormat="1" applyFont="1" applyFill="1" applyBorder="1" applyAlignment="1">
      <alignment horizontal="center" vertical="center" wrapText="1"/>
    </xf>
    <xf numFmtId="0" fontId="0" fillId="46" borderId="25" xfId="0" applyFill="1" applyBorder="1"/>
    <xf numFmtId="0" fontId="0" fillId="46" borderId="0" xfId="0" applyFill="1" applyBorder="1" applyAlignment="1">
      <alignment horizontal="center"/>
    </xf>
    <xf numFmtId="164" fontId="0" fillId="46" borderId="0" xfId="1" applyNumberFormat="1" applyFont="1" applyFill="1" applyBorder="1"/>
    <xf numFmtId="164" fontId="0" fillId="46" borderId="26" xfId="1" applyNumberFormat="1" applyFont="1" applyFill="1" applyBorder="1"/>
    <xf numFmtId="0" fontId="0" fillId="46" borderId="19" xfId="0" applyFill="1" applyBorder="1"/>
    <xf numFmtId="0" fontId="0" fillId="46" borderId="20" xfId="0" applyFill="1" applyBorder="1" applyAlignment="1">
      <alignment horizontal="center"/>
    </xf>
    <xf numFmtId="164" fontId="0" fillId="46" borderId="20" xfId="1" applyNumberFormat="1" applyFont="1" applyFill="1" applyBorder="1"/>
    <xf numFmtId="164" fontId="0" fillId="46" borderId="21" xfId="1" applyNumberFormat="1" applyFont="1" applyFill="1" applyBorder="1"/>
    <xf numFmtId="0" fontId="16" fillId="47" borderId="22" xfId="0" applyFont="1" applyFill="1" applyBorder="1" applyAlignment="1">
      <alignment horizontal="center" vertical="center" wrapText="1"/>
    </xf>
    <xf numFmtId="0" fontId="16" fillId="47" borderId="24" xfId="0" applyFont="1" applyFill="1" applyBorder="1" applyAlignment="1">
      <alignment horizontal="center" vertical="center" wrapText="1"/>
    </xf>
    <xf numFmtId="164" fontId="16" fillId="47" borderId="24" xfId="1" applyNumberFormat="1" applyFont="1" applyFill="1" applyBorder="1" applyAlignment="1">
      <alignment horizontal="center" vertical="center" wrapText="1"/>
    </xf>
    <xf numFmtId="164" fontId="16" fillId="47" borderId="23" xfId="1" applyNumberFormat="1" applyFont="1" applyFill="1" applyBorder="1" applyAlignment="1">
      <alignment horizontal="center" vertical="center" wrapText="1"/>
    </xf>
    <xf numFmtId="0" fontId="0" fillId="47" borderId="25" xfId="0" applyFill="1" applyBorder="1"/>
    <xf numFmtId="0" fontId="0" fillId="47" borderId="0" xfId="0" applyFill="1" applyBorder="1" applyAlignment="1">
      <alignment horizontal="center"/>
    </xf>
    <xf numFmtId="164" fontId="0" fillId="47" borderId="0" xfId="1" applyNumberFormat="1" applyFont="1" applyFill="1" applyBorder="1"/>
    <xf numFmtId="164" fontId="0" fillId="47" borderId="26" xfId="1" applyNumberFormat="1" applyFont="1" applyFill="1" applyBorder="1"/>
    <xf numFmtId="0" fontId="0" fillId="47" borderId="19" xfId="0" applyFill="1" applyBorder="1"/>
    <xf numFmtId="0" fontId="0" fillId="47" borderId="20" xfId="0" applyFill="1" applyBorder="1" applyAlignment="1">
      <alignment horizontal="center"/>
    </xf>
    <xf numFmtId="164" fontId="0" fillId="47" borderId="20" xfId="1" applyNumberFormat="1" applyFont="1" applyFill="1" applyBorder="1"/>
    <xf numFmtId="164" fontId="0" fillId="47" borderId="21" xfId="1" applyNumberFormat="1" applyFont="1" applyFill="1" applyBorder="1"/>
    <xf numFmtId="0" fontId="16" fillId="0" borderId="0" xfId="0" applyFont="1" applyFill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44" fontId="16" fillId="0" borderId="24" xfId="1" applyFont="1" applyFill="1" applyBorder="1" applyAlignment="1">
      <alignment horizontal="center" vertical="center" wrapText="1"/>
    </xf>
    <xf numFmtId="44" fontId="16" fillId="0" borderId="23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16" fillId="42" borderId="24" xfId="1" applyFont="1" applyFill="1" applyBorder="1" applyAlignment="1">
      <alignment horizontal="center" vertical="center" wrapText="1"/>
    </xf>
    <xf numFmtId="44" fontId="16" fillId="42" borderId="23" xfId="1" applyFont="1" applyFill="1" applyBorder="1" applyAlignment="1">
      <alignment horizontal="center" vertical="center" wrapText="1"/>
    </xf>
    <xf numFmtId="44" fontId="0" fillId="42" borderId="0" xfId="1" applyFont="1" applyFill="1" applyBorder="1"/>
    <xf numFmtId="44" fontId="0" fillId="42" borderId="26" xfId="1" applyFont="1" applyFill="1" applyBorder="1"/>
    <xf numFmtId="44" fontId="0" fillId="42" borderId="20" xfId="1" applyFont="1" applyFill="1" applyBorder="1"/>
    <xf numFmtId="44" fontId="0" fillId="42" borderId="21" xfId="1" applyFont="1" applyFill="1" applyBorder="1"/>
    <xf numFmtId="0" fontId="16" fillId="48" borderId="22" xfId="0" applyFont="1" applyFill="1" applyBorder="1" applyAlignment="1">
      <alignment horizontal="center" vertical="center" wrapText="1"/>
    </xf>
    <xf numFmtId="0" fontId="16" fillId="48" borderId="24" xfId="0" applyFont="1" applyFill="1" applyBorder="1" applyAlignment="1">
      <alignment horizontal="center" vertical="center" wrapText="1"/>
    </xf>
    <xf numFmtId="44" fontId="16" fillId="48" borderId="24" xfId="1" applyFont="1" applyFill="1" applyBorder="1" applyAlignment="1">
      <alignment horizontal="center" vertical="center" wrapText="1"/>
    </xf>
    <xf numFmtId="44" fontId="16" fillId="48" borderId="23" xfId="1" applyFont="1" applyFill="1" applyBorder="1" applyAlignment="1">
      <alignment horizontal="center" vertical="center" wrapText="1"/>
    </xf>
    <xf numFmtId="0" fontId="0" fillId="48" borderId="25" xfId="0" applyFill="1" applyBorder="1"/>
    <xf numFmtId="0" fontId="0" fillId="48" borderId="0" xfId="0" applyFill="1" applyBorder="1" applyAlignment="1">
      <alignment horizontal="center"/>
    </xf>
    <xf numFmtId="44" fontId="0" fillId="48" borderId="0" xfId="1" applyFont="1" applyFill="1" applyBorder="1"/>
    <xf numFmtId="44" fontId="0" fillId="48" borderId="26" xfId="1" applyFont="1" applyFill="1" applyBorder="1"/>
    <xf numFmtId="0" fontId="0" fillId="48" borderId="19" xfId="0" applyFill="1" applyBorder="1"/>
    <xf numFmtId="0" fontId="0" fillId="48" borderId="20" xfId="0" applyFill="1" applyBorder="1" applyAlignment="1">
      <alignment horizontal="center"/>
    </xf>
    <xf numFmtId="44" fontId="0" fillId="48" borderId="20" xfId="1" applyFont="1" applyFill="1" applyBorder="1"/>
    <xf numFmtId="44" fontId="0" fillId="48" borderId="21" xfId="1" applyFont="1" applyFill="1" applyBorder="1"/>
    <xf numFmtId="44" fontId="16" fillId="43" borderId="24" xfId="1" applyFont="1" applyFill="1" applyBorder="1" applyAlignment="1">
      <alignment horizontal="center" vertical="center" wrapText="1"/>
    </xf>
    <xf numFmtId="44" fontId="16" fillId="43" borderId="23" xfId="1" applyFont="1" applyFill="1" applyBorder="1" applyAlignment="1">
      <alignment horizontal="center" vertical="center" wrapText="1"/>
    </xf>
    <xf numFmtId="44" fontId="0" fillId="43" borderId="0" xfId="1" applyFont="1" applyFill="1" applyBorder="1"/>
    <xf numFmtId="44" fontId="0" fillId="43" borderId="26" xfId="1" applyFont="1" applyFill="1" applyBorder="1"/>
    <xf numFmtId="44" fontId="0" fillId="43" borderId="20" xfId="1" applyFont="1" applyFill="1" applyBorder="1"/>
    <xf numFmtId="44" fontId="0" fillId="43" borderId="21" xfId="1" applyFont="1" applyFill="1" applyBorder="1"/>
    <xf numFmtId="44" fontId="16" fillId="38" borderId="24" xfId="1" applyFont="1" applyFill="1" applyBorder="1" applyAlignment="1">
      <alignment horizontal="center" vertical="center" wrapText="1"/>
    </xf>
    <xf numFmtId="44" fontId="16" fillId="38" borderId="23" xfId="1" applyFont="1" applyFill="1" applyBorder="1" applyAlignment="1">
      <alignment horizontal="center" vertical="center" wrapText="1"/>
    </xf>
    <xf numFmtId="44" fontId="0" fillId="38" borderId="0" xfId="1" applyFont="1" applyFill="1" applyBorder="1"/>
    <xf numFmtId="44" fontId="0" fillId="38" borderId="26" xfId="1" applyFont="1" applyFill="1" applyBorder="1"/>
    <xf numFmtId="44" fontId="0" fillId="38" borderId="20" xfId="1" applyFont="1" applyFill="1" applyBorder="1"/>
    <xf numFmtId="44" fontId="0" fillId="38" borderId="21" xfId="1" applyFont="1" applyFill="1" applyBorder="1"/>
    <xf numFmtId="0" fontId="16" fillId="49" borderId="22" xfId="0" applyFont="1" applyFill="1" applyBorder="1" applyAlignment="1">
      <alignment horizontal="center" vertical="center" wrapText="1"/>
    </xf>
    <xf numFmtId="0" fontId="16" fillId="49" borderId="24" xfId="0" applyFont="1" applyFill="1" applyBorder="1" applyAlignment="1">
      <alignment horizontal="center" vertical="center" wrapText="1"/>
    </xf>
    <xf numFmtId="44" fontId="16" fillId="49" borderId="24" xfId="1" applyFont="1" applyFill="1" applyBorder="1" applyAlignment="1">
      <alignment horizontal="center" vertical="center" wrapText="1"/>
    </xf>
    <xf numFmtId="44" fontId="16" fillId="49" borderId="23" xfId="1" applyFont="1" applyFill="1" applyBorder="1" applyAlignment="1">
      <alignment horizontal="center" vertical="center" wrapText="1"/>
    </xf>
    <xf numFmtId="0" fontId="0" fillId="49" borderId="25" xfId="0" applyFill="1" applyBorder="1"/>
    <xf numFmtId="0" fontId="0" fillId="49" borderId="0" xfId="0" applyFill="1" applyBorder="1" applyAlignment="1">
      <alignment horizontal="center"/>
    </xf>
    <xf numFmtId="44" fontId="0" fillId="49" borderId="0" xfId="1" applyFont="1" applyFill="1" applyBorder="1"/>
    <xf numFmtId="44" fontId="0" fillId="49" borderId="26" xfId="1" applyFont="1" applyFill="1" applyBorder="1"/>
    <xf numFmtId="0" fontId="0" fillId="49" borderId="19" xfId="0" applyFill="1" applyBorder="1"/>
    <xf numFmtId="0" fontId="0" fillId="49" borderId="20" xfId="0" applyFill="1" applyBorder="1" applyAlignment="1">
      <alignment horizontal="center"/>
    </xf>
    <xf numFmtId="44" fontId="0" fillId="49" borderId="20" xfId="1" applyFont="1" applyFill="1" applyBorder="1"/>
    <xf numFmtId="44" fontId="0" fillId="49" borderId="21" xfId="1" applyFont="1" applyFill="1" applyBorder="1"/>
    <xf numFmtId="0" fontId="0" fillId="0" borderId="0" xfId="0" applyFill="1" applyAlignment="1">
      <alignment horizontal="center"/>
    </xf>
    <xf numFmtId="0" fontId="14" fillId="43" borderId="25" xfId="0" applyFont="1" applyFill="1" applyBorder="1"/>
    <xf numFmtId="0" fontId="14" fillId="43" borderId="0" xfId="0" applyFont="1" applyFill="1" applyBorder="1" applyAlignment="1">
      <alignment horizontal="center"/>
    </xf>
    <xf numFmtId="44" fontId="14" fillId="43" borderId="0" xfId="1" applyFont="1" applyFill="1" applyBorder="1"/>
    <xf numFmtId="44" fontId="14" fillId="43" borderId="26" xfId="1" applyFont="1" applyFill="1" applyBorder="1"/>
    <xf numFmtId="0" fontId="14" fillId="43" borderId="19" xfId="0" applyFont="1" applyFill="1" applyBorder="1"/>
    <xf numFmtId="0" fontId="14" fillId="43" borderId="20" xfId="0" applyFont="1" applyFill="1" applyBorder="1" applyAlignment="1">
      <alignment horizontal="center"/>
    </xf>
    <xf numFmtId="44" fontId="14" fillId="43" borderId="20" xfId="1" applyFont="1" applyFill="1" applyBorder="1"/>
    <xf numFmtId="44" fontId="14" fillId="43" borderId="21" xfId="1" applyFont="1" applyFill="1" applyBorder="1"/>
    <xf numFmtId="44" fontId="16" fillId="46" borderId="24" xfId="1" applyFont="1" applyFill="1" applyBorder="1" applyAlignment="1">
      <alignment horizontal="center" vertical="center" wrapText="1"/>
    </xf>
    <xf numFmtId="44" fontId="16" fillId="46" borderId="23" xfId="1" applyFont="1" applyFill="1" applyBorder="1" applyAlignment="1">
      <alignment horizontal="center" vertical="center" wrapText="1"/>
    </xf>
    <xf numFmtId="44" fontId="0" fillId="46" borderId="0" xfId="1" applyFont="1" applyFill="1" applyBorder="1"/>
    <xf numFmtId="44" fontId="0" fillId="46" borderId="26" xfId="1" applyFont="1" applyFill="1" applyBorder="1"/>
    <xf numFmtId="44" fontId="0" fillId="46" borderId="20" xfId="1" applyFont="1" applyFill="1" applyBorder="1"/>
    <xf numFmtId="44" fontId="0" fillId="46" borderId="21" xfId="1" applyFont="1" applyFill="1" applyBorder="1"/>
    <xf numFmtId="44" fontId="16" fillId="42" borderId="10" xfId="1" applyFont="1" applyFill="1" applyBorder="1"/>
    <xf numFmtId="0" fontId="16" fillId="42" borderId="27" xfId="0" applyFont="1" applyFill="1" applyBorder="1" applyAlignment="1">
      <alignment horizontal="left"/>
    </xf>
    <xf numFmtId="44" fontId="16" fillId="42" borderId="28" xfId="1" applyFont="1" applyFill="1" applyBorder="1"/>
    <xf numFmtId="0" fontId="0" fillId="42" borderId="25" xfId="0" applyFill="1" applyBorder="1" applyAlignment="1">
      <alignment horizontal="left" indent="1"/>
    </xf>
    <xf numFmtId="0" fontId="16" fillId="42" borderId="0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left" indent="1"/>
    </xf>
    <xf numFmtId="44" fontId="16" fillId="47" borderId="24" xfId="1" applyFont="1" applyFill="1" applyBorder="1" applyAlignment="1">
      <alignment horizontal="center" vertical="center" wrapText="1"/>
    </xf>
    <xf numFmtId="44" fontId="16" fillId="47" borderId="23" xfId="1" applyFont="1" applyFill="1" applyBorder="1" applyAlignment="1">
      <alignment horizontal="center" vertical="center" wrapText="1"/>
    </xf>
    <xf numFmtId="44" fontId="0" fillId="47" borderId="0" xfId="1" applyFont="1" applyFill="1" applyBorder="1"/>
    <xf numFmtId="44" fontId="0" fillId="47" borderId="26" xfId="1" applyFont="1" applyFill="1" applyBorder="1"/>
    <xf numFmtId="44" fontId="0" fillId="47" borderId="20" xfId="1" applyFont="1" applyFill="1" applyBorder="1"/>
    <xf numFmtId="44" fontId="0" fillId="47" borderId="21" xfId="1" applyFont="1" applyFill="1" applyBorder="1"/>
    <xf numFmtId="44" fontId="1" fillId="42" borderId="0" xfId="1" applyFont="1" applyFill="1" applyBorder="1" applyAlignment="1">
      <alignment horizontal="center" vertical="center" wrapText="1"/>
    </xf>
    <xf numFmtId="0" fontId="0" fillId="42" borderId="25" xfId="0" applyFont="1" applyFill="1" applyBorder="1" applyAlignment="1">
      <alignment horizontal="center" vertical="center" wrapText="1"/>
    </xf>
    <xf numFmtId="44" fontId="1" fillId="42" borderId="26" xfId="1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7" borderId="25" xfId="0" applyFont="1" applyFill="1" applyBorder="1" applyAlignment="1">
      <alignment horizontal="left" vertical="center" wrapText="1"/>
    </xf>
    <xf numFmtId="0" fontId="0" fillId="47" borderId="0" xfId="0" applyFont="1" applyFill="1" applyBorder="1" applyAlignment="1">
      <alignment horizontal="center" vertical="center" wrapText="1"/>
    </xf>
    <xf numFmtId="44" fontId="1" fillId="47" borderId="0" xfId="1" applyFont="1" applyFill="1" applyBorder="1" applyAlignment="1">
      <alignment horizontal="center" vertical="center" wrapText="1"/>
    </xf>
    <xf numFmtId="44" fontId="1" fillId="47" borderId="26" xfId="1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left" vertical="center" wrapText="1"/>
    </xf>
    <xf numFmtId="0" fontId="0" fillId="47" borderId="20" xfId="0" applyFont="1" applyFill="1" applyBorder="1" applyAlignment="1">
      <alignment horizontal="center" vertical="center" wrapText="1"/>
    </xf>
    <xf numFmtId="44" fontId="1" fillId="47" borderId="20" xfId="1" applyFont="1" applyFill="1" applyBorder="1" applyAlignment="1">
      <alignment horizontal="center" vertical="center" wrapText="1"/>
    </xf>
    <xf numFmtId="44" fontId="1" fillId="47" borderId="21" xfId="1" applyFont="1" applyFill="1" applyBorder="1" applyAlignment="1">
      <alignment horizontal="center" vertical="center" wrapText="1"/>
    </xf>
    <xf numFmtId="0" fontId="16" fillId="42" borderId="25" xfId="0" applyFont="1" applyFill="1" applyBorder="1" applyAlignment="1">
      <alignment horizontal="right"/>
    </xf>
    <xf numFmtId="0" fontId="16" fillId="42" borderId="0" xfId="0" applyFont="1" applyFill="1" applyBorder="1" applyAlignment="1">
      <alignment horizontal="right"/>
    </xf>
    <xf numFmtId="164" fontId="16" fillId="42" borderId="0" xfId="1" applyNumberFormat="1" applyFont="1" applyFill="1" applyBorder="1" applyAlignment="1">
      <alignment horizontal="right"/>
    </xf>
    <xf numFmtId="164" fontId="16" fillId="42" borderId="26" xfId="1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6" fillId="42" borderId="0" xfId="0" applyFont="1" applyFill="1" applyAlignment="1">
      <alignment horizontal="center"/>
    </xf>
    <xf numFmtId="164" fontId="16" fillId="42" borderId="0" xfId="1" applyNumberFormat="1" applyFont="1" applyFill="1"/>
    <xf numFmtId="0" fontId="16" fillId="43" borderId="20" xfId="0" applyFont="1" applyFill="1" applyBorder="1" applyAlignment="1">
      <alignment horizontal="center"/>
    </xf>
    <xf numFmtId="164" fontId="16" fillId="43" borderId="20" xfId="1" applyNumberFormat="1" applyFont="1" applyFill="1" applyBorder="1"/>
    <xf numFmtId="164" fontId="16" fillId="43" borderId="21" xfId="1" applyNumberFormat="1" applyFont="1" applyFill="1" applyBorder="1"/>
    <xf numFmtId="0" fontId="16" fillId="43" borderId="19" xfId="0" applyFont="1" applyFill="1" applyBorder="1" applyAlignment="1">
      <alignment horizontal="right"/>
    </xf>
    <xf numFmtId="0" fontId="16" fillId="46" borderId="20" xfId="0" applyFont="1" applyFill="1" applyBorder="1" applyAlignment="1">
      <alignment horizontal="center"/>
    </xf>
    <xf numFmtId="164" fontId="16" fillId="46" borderId="20" xfId="1" applyNumberFormat="1" applyFont="1" applyFill="1" applyBorder="1"/>
    <xf numFmtId="164" fontId="16" fillId="46" borderId="21" xfId="1" applyNumberFormat="1" applyFont="1" applyFill="1" applyBorder="1"/>
    <xf numFmtId="0" fontId="16" fillId="46" borderId="19" xfId="0" applyFont="1" applyFill="1" applyBorder="1" applyAlignment="1">
      <alignment horizontal="right"/>
    </xf>
    <xf numFmtId="0" fontId="16" fillId="47" borderId="20" xfId="0" applyFont="1" applyFill="1" applyBorder="1" applyAlignment="1">
      <alignment horizontal="center"/>
    </xf>
    <xf numFmtId="164" fontId="16" fillId="47" borderId="20" xfId="1" applyNumberFormat="1" applyFont="1" applyFill="1" applyBorder="1"/>
    <xf numFmtId="164" fontId="16" fillId="47" borderId="21" xfId="1" applyNumberFormat="1" applyFont="1" applyFill="1" applyBorder="1"/>
    <xf numFmtId="0" fontId="16" fillId="47" borderId="19" xfId="0" applyFont="1" applyFill="1" applyBorder="1" applyAlignment="1">
      <alignment horizontal="right"/>
    </xf>
    <xf numFmtId="0" fontId="16" fillId="42" borderId="20" xfId="0" applyFont="1" applyFill="1" applyBorder="1" applyAlignment="1">
      <alignment horizontal="center"/>
    </xf>
    <xf numFmtId="164" fontId="16" fillId="42" borderId="20" xfId="1" applyNumberFormat="1" applyFont="1" applyFill="1" applyBorder="1"/>
    <xf numFmtId="164" fontId="16" fillId="42" borderId="21" xfId="1" applyNumberFormat="1" applyFont="1" applyFill="1" applyBorder="1"/>
    <xf numFmtId="0" fontId="16" fillId="42" borderId="19" xfId="0" applyFont="1" applyFill="1" applyBorder="1" applyAlignment="1">
      <alignment horizontal="right"/>
    </xf>
    <xf numFmtId="0" fontId="16" fillId="38" borderId="20" xfId="0" applyFont="1" applyFill="1" applyBorder="1" applyAlignment="1">
      <alignment horizontal="center"/>
    </xf>
    <xf numFmtId="164" fontId="16" fillId="38" borderId="20" xfId="1" applyNumberFormat="1" applyFont="1" applyFill="1" applyBorder="1"/>
    <xf numFmtId="164" fontId="16" fillId="38" borderId="21" xfId="1" applyNumberFormat="1" applyFont="1" applyFill="1" applyBorder="1"/>
    <xf numFmtId="0" fontId="16" fillId="38" borderId="19" xfId="0" applyFont="1" applyFill="1" applyBorder="1" applyAlignment="1">
      <alignment horizontal="right"/>
    </xf>
    <xf numFmtId="0" fontId="16" fillId="45" borderId="19" xfId="0" applyFont="1" applyFill="1" applyBorder="1" applyAlignment="1">
      <alignment horizontal="right"/>
    </xf>
    <xf numFmtId="0" fontId="16" fillId="45" borderId="20" xfId="0" applyFont="1" applyFill="1" applyBorder="1" applyAlignment="1">
      <alignment horizontal="right"/>
    </xf>
    <xf numFmtId="164" fontId="16" fillId="45" borderId="20" xfId="1" applyNumberFormat="1" applyFont="1" applyFill="1" applyBorder="1" applyAlignment="1">
      <alignment horizontal="right"/>
    </xf>
    <xf numFmtId="164" fontId="16" fillId="45" borderId="21" xfId="1" applyNumberFormat="1" applyFont="1" applyFill="1" applyBorder="1" applyAlignment="1">
      <alignment horizontal="right"/>
    </xf>
    <xf numFmtId="0" fontId="16" fillId="44" borderId="20" xfId="0" applyFont="1" applyFill="1" applyBorder="1" applyAlignment="1">
      <alignment horizontal="center"/>
    </xf>
    <xf numFmtId="164" fontId="16" fillId="44" borderId="20" xfId="1" applyNumberFormat="1" applyFont="1" applyFill="1" applyBorder="1"/>
    <xf numFmtId="164" fontId="16" fillId="44" borderId="21" xfId="1" applyNumberFormat="1" applyFont="1" applyFill="1" applyBorder="1"/>
    <xf numFmtId="0" fontId="16" fillId="44" borderId="19" xfId="0" applyFont="1" applyFill="1" applyBorder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4" fontId="16" fillId="0" borderId="0" xfId="1" applyFont="1" applyFill="1"/>
    <xf numFmtId="0" fontId="16" fillId="0" borderId="0" xfId="0" applyFont="1" applyFill="1" applyAlignment="1">
      <alignment horizontal="right"/>
    </xf>
    <xf numFmtId="44" fontId="16" fillId="42" borderId="20" xfId="1" applyFont="1" applyFill="1" applyBorder="1"/>
    <xf numFmtId="44" fontId="16" fillId="42" borderId="21" xfId="1" applyFont="1" applyFill="1" applyBorder="1"/>
    <xf numFmtId="0" fontId="16" fillId="48" borderId="20" xfId="0" applyFont="1" applyFill="1" applyBorder="1" applyAlignment="1">
      <alignment horizontal="center"/>
    </xf>
    <xf numFmtId="44" fontId="16" fillId="48" borderId="20" xfId="1" applyFont="1" applyFill="1" applyBorder="1"/>
    <xf numFmtId="44" fontId="16" fillId="48" borderId="21" xfId="1" applyFont="1" applyFill="1" applyBorder="1"/>
    <xf numFmtId="0" fontId="16" fillId="48" borderId="19" xfId="0" applyFont="1" applyFill="1" applyBorder="1" applyAlignment="1">
      <alignment horizontal="right"/>
    </xf>
    <xf numFmtId="44" fontId="16" fillId="43" borderId="20" xfId="1" applyFont="1" applyFill="1" applyBorder="1"/>
    <xf numFmtId="44" fontId="16" fillId="43" borderId="21" xfId="1" applyFont="1" applyFill="1" applyBorder="1"/>
    <xf numFmtId="44" fontId="16" fillId="38" borderId="20" xfId="1" applyFont="1" applyFill="1" applyBorder="1"/>
    <xf numFmtId="44" fontId="16" fillId="38" borderId="21" xfId="1" applyFont="1" applyFill="1" applyBorder="1"/>
    <xf numFmtId="0" fontId="16" fillId="49" borderId="20" xfId="0" applyFont="1" applyFill="1" applyBorder="1" applyAlignment="1">
      <alignment horizontal="center"/>
    </xf>
    <xf numFmtId="44" fontId="16" fillId="49" borderId="20" xfId="1" applyFont="1" applyFill="1" applyBorder="1"/>
    <xf numFmtId="44" fontId="16" fillId="49" borderId="21" xfId="1" applyFont="1" applyFill="1" applyBorder="1"/>
    <xf numFmtId="0" fontId="16" fillId="49" borderId="19" xfId="0" applyFont="1" applyFill="1" applyBorder="1" applyAlignment="1">
      <alignment horizontal="right"/>
    </xf>
    <xf numFmtId="44" fontId="16" fillId="46" borderId="20" xfId="1" applyFont="1" applyFill="1" applyBorder="1"/>
    <xf numFmtId="44" fontId="16" fillId="46" borderId="21" xfId="1" applyFont="1" applyFill="1" applyBorder="1"/>
    <xf numFmtId="0" fontId="16" fillId="0" borderId="0" xfId="0" applyFont="1" applyAlignment="1">
      <alignment horizontal="center"/>
    </xf>
    <xf numFmtId="44" fontId="16" fillId="0" borderId="0" xfId="1" applyFont="1"/>
    <xf numFmtId="0" fontId="16" fillId="42" borderId="19" xfId="0" applyFont="1" applyFill="1" applyBorder="1" applyAlignment="1">
      <alignment horizontal="right" indent="1"/>
    </xf>
    <xf numFmtId="44" fontId="16" fillId="47" borderId="20" xfId="1" applyFont="1" applyFill="1" applyBorder="1"/>
    <xf numFmtId="44" fontId="16" fillId="47" borderId="21" xfId="1" applyFont="1" applyFill="1" applyBorder="1"/>
    <xf numFmtId="0" fontId="16" fillId="42" borderId="20" xfId="0" applyFont="1" applyFill="1" applyBorder="1" applyAlignment="1">
      <alignment horizontal="center" vertical="center" wrapText="1"/>
    </xf>
    <xf numFmtId="0" fontId="0" fillId="47" borderId="0" xfId="0" applyFont="1" applyFill="1" applyBorder="1" applyAlignment="1">
      <alignment horizontal="left" vertical="center" wrapText="1"/>
    </xf>
    <xf numFmtId="0" fontId="0" fillId="47" borderId="20" xfId="0" applyFont="1" applyFill="1" applyBorder="1" applyAlignment="1">
      <alignment horizontal="left" vertical="center" wrapText="1"/>
    </xf>
    <xf numFmtId="0" fontId="0" fillId="42" borderId="0" xfId="0" applyFill="1" applyBorder="1"/>
    <xf numFmtId="0" fontId="0" fillId="42" borderId="20" xfId="0" applyFill="1" applyBorder="1"/>
    <xf numFmtId="0" fontId="16" fillId="42" borderId="20" xfId="0" applyFont="1" applyFill="1" applyBorder="1" applyAlignment="1">
      <alignment horizontal="right"/>
    </xf>
    <xf numFmtId="0" fontId="0" fillId="45" borderId="0" xfId="0" applyFill="1" applyBorder="1"/>
    <xf numFmtId="0" fontId="0" fillId="45" borderId="20" xfId="0" applyFill="1" applyBorder="1"/>
    <xf numFmtId="0" fontId="0" fillId="38" borderId="0" xfId="0" applyFill="1" applyBorder="1"/>
    <xf numFmtId="0" fontId="0" fillId="38" borderId="20" xfId="0" applyFill="1" applyBorder="1"/>
    <xf numFmtId="0" fontId="16" fillId="38" borderId="20" xfId="0" applyFont="1" applyFill="1" applyBorder="1" applyAlignment="1">
      <alignment horizontal="right"/>
    </xf>
    <xf numFmtId="0" fontId="0" fillId="44" borderId="0" xfId="0" applyFill="1" applyBorder="1"/>
    <xf numFmtId="0" fontId="0" fillId="44" borderId="20" xfId="0" applyFill="1" applyBorder="1"/>
    <xf numFmtId="0" fontId="16" fillId="44" borderId="20" xfId="0" applyFont="1" applyFill="1" applyBorder="1" applyAlignment="1">
      <alignment horizontal="right"/>
    </xf>
    <xf numFmtId="0" fontId="0" fillId="42" borderId="0" xfId="0" applyFont="1" applyFill="1" applyBorder="1"/>
    <xf numFmtId="0" fontId="0" fillId="43" borderId="0" xfId="0" applyFill="1" applyBorder="1"/>
    <xf numFmtId="0" fontId="0" fillId="43" borderId="20" xfId="0" applyFill="1" applyBorder="1"/>
    <xf numFmtId="0" fontId="16" fillId="43" borderId="20" xfId="0" applyFont="1" applyFill="1" applyBorder="1" applyAlignment="1">
      <alignment horizontal="right"/>
    </xf>
    <xf numFmtId="0" fontId="0" fillId="46" borderId="0" xfId="0" applyFill="1" applyBorder="1"/>
    <xf numFmtId="0" fontId="0" fillId="46" borderId="20" xfId="0" applyFill="1" applyBorder="1"/>
    <xf numFmtId="0" fontId="16" fillId="46" borderId="20" xfId="0" applyFont="1" applyFill="1" applyBorder="1" applyAlignment="1">
      <alignment horizontal="right"/>
    </xf>
    <xf numFmtId="0" fontId="0" fillId="47" borderId="0" xfId="0" applyFill="1" applyBorder="1"/>
    <xf numFmtId="0" fontId="0" fillId="47" borderId="20" xfId="0" applyFill="1" applyBorder="1"/>
    <xf numFmtId="0" fontId="16" fillId="47" borderId="20" xfId="0" applyFont="1" applyFill="1" applyBorder="1" applyAlignment="1">
      <alignment horizontal="right"/>
    </xf>
    <xf numFmtId="0" fontId="0" fillId="48" borderId="0" xfId="0" applyFill="1" applyBorder="1"/>
    <xf numFmtId="0" fontId="0" fillId="48" borderId="20" xfId="0" applyFill="1" applyBorder="1"/>
    <xf numFmtId="0" fontId="16" fillId="48" borderId="20" xfId="0" applyFont="1" applyFill="1" applyBorder="1" applyAlignment="1">
      <alignment horizontal="right"/>
    </xf>
    <xf numFmtId="0" fontId="0" fillId="49" borderId="0" xfId="0" applyFill="1" applyBorder="1"/>
    <xf numFmtId="0" fontId="0" fillId="49" borderId="20" xfId="0" applyFill="1" applyBorder="1"/>
    <xf numFmtId="0" fontId="16" fillId="49" borderId="20" xfId="0" applyFont="1" applyFill="1" applyBorder="1" applyAlignment="1">
      <alignment horizontal="right"/>
    </xf>
    <xf numFmtId="0" fontId="14" fillId="43" borderId="0" xfId="0" applyFont="1" applyFill="1" applyBorder="1"/>
    <xf numFmtId="0" fontId="14" fillId="43" borderId="20" xfId="0" applyFont="1" applyFill="1" applyBorder="1"/>
    <xf numFmtId="0" fontId="16" fillId="42" borderId="0" xfId="0" applyFont="1" applyFill="1" applyBorder="1" applyAlignment="1">
      <alignment horizontal="left"/>
    </xf>
    <xf numFmtId="0" fontId="0" fillId="42" borderId="0" xfId="0" applyFill="1" applyBorder="1" applyAlignment="1">
      <alignment horizontal="left" indent="1"/>
    </xf>
    <xf numFmtId="0" fontId="0" fillId="42" borderId="20" xfId="0" applyFill="1" applyBorder="1" applyAlignment="1">
      <alignment horizontal="left" indent="1"/>
    </xf>
    <xf numFmtId="0" fontId="16" fillId="42" borderId="20" xfId="0" applyFont="1" applyFill="1" applyBorder="1" applyAlignment="1">
      <alignment horizontal="right" indent="1"/>
    </xf>
    <xf numFmtId="0" fontId="0" fillId="42" borderId="25" xfId="0" applyFont="1" applyFill="1" applyBorder="1" applyAlignment="1">
      <alignment horizontal="left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F97F-22FF-4230-81D9-B23BD6C5C452}">
  <dimension ref="A1:I24"/>
  <sheetViews>
    <sheetView workbookViewId="0">
      <selection activeCell="F3" sqref="F3:F5"/>
    </sheetView>
  </sheetViews>
  <sheetFormatPr defaultRowHeight="14.5" x14ac:dyDescent="0.35"/>
  <cols>
    <col min="1" max="1" width="18.26953125" bestFit="1" customWidth="1"/>
    <col min="2" max="2" width="16.453125" customWidth="1"/>
    <col min="3" max="6" width="15.453125" customWidth="1"/>
    <col min="9" max="9" width="35.7265625" customWidth="1"/>
  </cols>
  <sheetData>
    <row r="1" spans="1:9" x14ac:dyDescent="0.35">
      <c r="B1" s="7"/>
      <c r="C1" s="8"/>
      <c r="D1" s="8"/>
      <c r="E1" s="8"/>
      <c r="F1" s="8"/>
    </row>
    <row r="2" spans="1:9" ht="42.75" customHeight="1" x14ac:dyDescent="0.35">
      <c r="A2" s="9" t="s">
        <v>2</v>
      </c>
      <c r="B2" s="10" t="s">
        <v>245</v>
      </c>
      <c r="C2" s="10" t="s">
        <v>246</v>
      </c>
      <c r="D2" s="10" t="s">
        <v>247</v>
      </c>
      <c r="E2" s="10" t="s">
        <v>248</v>
      </c>
      <c r="F2" s="11" t="s">
        <v>249</v>
      </c>
      <c r="I2" s="34" t="s">
        <v>261</v>
      </c>
    </row>
    <row r="3" spans="1:9" x14ac:dyDescent="0.35">
      <c r="A3" s="12" t="s">
        <v>7</v>
      </c>
      <c r="B3" s="13">
        <f>COUNTIF('Analyst Table'!A1:A245,'Summary Table'!A3)</f>
        <v>10</v>
      </c>
      <c r="C3" s="13">
        <f>COUNTIFS('Analyst Table'!A:A,'Summary Table'!A3,'Analyst Table'!G:G,"&lt;=0.25")</f>
        <v>2</v>
      </c>
      <c r="D3" s="13">
        <f>COUNTIFS('Analyst Table'!A:A,'Summary Table'!A3,'Analyst Table'!G:G,"&lt;=0.5",'Analyst Table'!G:G,"&gt;0.25")</f>
        <v>2</v>
      </c>
      <c r="E3" s="13">
        <f>COUNTIFS('Analyst Table'!A:A,'Summary Table'!A3,'Analyst Table'!G:G,"&lt;=0.75",'Analyst Table'!G:G,"&gt;0.5")</f>
        <v>5</v>
      </c>
      <c r="F3" s="14">
        <f>COUNTIFS('Analyst Table'!A:A,'Summary Table'!A3,'Analyst Table'!G:G,"&gt;0.75")</f>
        <v>1</v>
      </c>
    </row>
    <row r="4" spans="1:9" x14ac:dyDescent="0.35">
      <c r="A4" s="15" t="s">
        <v>5</v>
      </c>
      <c r="B4" s="13">
        <f>COUNTIF('Analyst Table'!A2:A246,'Summary Table'!A4)</f>
        <v>24</v>
      </c>
      <c r="C4" s="13">
        <f>COUNTIFS('Analyst Table'!A:A,'Summary Table'!A4,'Analyst Table'!G:G,"&lt;=0.25")</f>
        <v>13</v>
      </c>
      <c r="D4" s="13">
        <f>COUNTIFS('Analyst Table'!A:A,'Summary Table'!A4,'Analyst Table'!G:G,"&lt;=0.5",'Analyst Table'!G:G,"&gt;0.25")</f>
        <v>5</v>
      </c>
      <c r="E4" s="13">
        <f>COUNTIFS('Analyst Table'!A:A,'Summary Table'!A4,'Analyst Table'!G:G,"&lt;=0.75",'Analyst Table'!G:G,"&gt;0.5")</f>
        <v>2</v>
      </c>
      <c r="F4" s="14">
        <f>COUNTIFS('Analyst Table'!A:A,'Summary Table'!A4,'Analyst Table'!G:G,"&gt;0.75")</f>
        <v>4</v>
      </c>
    </row>
    <row r="5" spans="1:9" x14ac:dyDescent="0.35">
      <c r="A5" s="16" t="s">
        <v>8</v>
      </c>
      <c r="B5" s="17">
        <f>COUNTIF('Analyst Table'!A3:A247,'Summary Table'!A5)</f>
        <v>9</v>
      </c>
      <c r="C5" s="17">
        <f>COUNTIFS('Analyst Table'!A:A,'Summary Table'!A5,'Analyst Table'!G:G,"&lt;=0.25")</f>
        <v>1</v>
      </c>
      <c r="D5" s="17">
        <f>COUNTIFS('Analyst Table'!A:A,'Summary Table'!A5,'Analyst Table'!G:G,"&lt;=0.5",'Analyst Table'!G:G,"&gt;0.25")</f>
        <v>1</v>
      </c>
      <c r="E5" s="17">
        <f>COUNTIFS('Analyst Table'!A:A,'Summary Table'!A5,'Analyst Table'!G:G,"&lt;=0.75",'Analyst Table'!G:G,"&gt;0.5")</f>
        <v>4</v>
      </c>
      <c r="F5" s="18">
        <f>COUNTIFS('Analyst Table'!A:A,'Summary Table'!A5,'Analyst Table'!G:G,"&gt;0.75")</f>
        <v>3</v>
      </c>
    </row>
    <row r="7" spans="1:9" x14ac:dyDescent="0.35">
      <c r="A7" s="33" t="s">
        <v>260</v>
      </c>
      <c r="B7" s="19"/>
      <c r="C7" s="19"/>
      <c r="D7" s="19"/>
      <c r="E7" s="19"/>
      <c r="F7" s="20"/>
    </row>
    <row r="8" spans="1:9" ht="87" x14ac:dyDescent="0.35">
      <c r="A8" s="21" t="s">
        <v>2</v>
      </c>
      <c r="B8" s="22" t="s">
        <v>250</v>
      </c>
      <c r="C8" s="22" t="s">
        <v>251</v>
      </c>
      <c r="D8" s="22" t="s">
        <v>252</v>
      </c>
      <c r="E8" s="22" t="s">
        <v>253</v>
      </c>
      <c r="F8" s="23" t="s">
        <v>254</v>
      </c>
    </row>
    <row r="9" spans="1:9" x14ac:dyDescent="0.35">
      <c r="A9" s="12" t="s">
        <v>7</v>
      </c>
      <c r="B9" s="13">
        <f>COUNTIFS('Analyst Table'!A:A,'Summary Table'!A9,'Analyst Table'!K:K,"&gt;.0001")</f>
        <v>6</v>
      </c>
      <c r="C9" s="13">
        <f>COUNTIFS('Analyst Table'!A:A,'Summary Table'!A9,'Analyst Table'!P:P,"&gt;=.0001")</f>
        <v>0</v>
      </c>
      <c r="D9" s="13">
        <f>COUNTIFS('Analyst Table'!A:A,'Summary Table'!A9,'Analyst Table'!P:P,"&gt;=-.05",'Analyst Table'!P:P,"&lt;=-0.001")</f>
        <v>0</v>
      </c>
      <c r="E9" s="13">
        <f>COUNTIFS('Analyst Table'!A:A,'Summary Table'!A9,'Analyst Table'!P:P,"&gt;=-.1",'Analyst Table'!P:P,"&lt;=-0.001")</f>
        <v>0</v>
      </c>
      <c r="F9" s="14">
        <f>COUNTIFS('Analyst Table'!A:A,'Summary Table'!A9,'Analyst Table'!P:P,"&lt;-.1")</f>
        <v>0</v>
      </c>
    </row>
    <row r="10" spans="1:9" x14ac:dyDescent="0.35">
      <c r="A10" s="15" t="s">
        <v>5</v>
      </c>
      <c r="B10" s="13">
        <f>COUNTIFS('Analyst Table'!A:A,'Summary Table'!A10,'Analyst Table'!K:K,"&gt;.0001")</f>
        <v>23</v>
      </c>
      <c r="C10" s="13">
        <f>COUNTIFS('Analyst Table'!A:A,'Summary Table'!A10,'Analyst Table'!P:P,"&gt;=.0001")</f>
        <v>0</v>
      </c>
      <c r="D10" s="13">
        <f>COUNTIFS('Analyst Table'!A:A,'Summary Table'!A10,'Analyst Table'!P:P,"&gt;=-.05",'Analyst Table'!P:P,"&lt;=-0.001")</f>
        <v>0</v>
      </c>
      <c r="E10" s="13">
        <f>COUNTIFS('Analyst Table'!A:A,'Summary Table'!A10,'Analyst Table'!P:P,"&gt;=-.1",'Analyst Table'!P:P,"&lt;=-0.001")</f>
        <v>0</v>
      </c>
      <c r="F10" s="14">
        <f>COUNTIFS('Analyst Table'!A:A,'Summary Table'!A10,'Analyst Table'!P:P,"&lt;-.1")</f>
        <v>0</v>
      </c>
    </row>
    <row r="11" spans="1:9" x14ac:dyDescent="0.35">
      <c r="A11" s="16" t="s">
        <v>8</v>
      </c>
      <c r="B11" s="17">
        <f>COUNTIFS('Analyst Table'!A:A,'Summary Table'!A11,'Analyst Table'!K:K,"&gt;.0001")</f>
        <v>4</v>
      </c>
      <c r="C11" s="17">
        <f>COUNTIFS('Analyst Table'!A:A,'Summary Table'!A11,'Analyst Table'!P:P,"&gt;=.0001")</f>
        <v>0</v>
      </c>
      <c r="D11" s="17">
        <f>COUNTIFS('Analyst Table'!A:A,'Summary Table'!A11,'Analyst Table'!P:P,"&gt;=-.05",'Analyst Table'!P:P,"&lt;=-0.001")</f>
        <v>0</v>
      </c>
      <c r="E11" s="17">
        <f>COUNTIFS('Analyst Table'!A:A,'Summary Table'!A11,'Analyst Table'!P:P,"&gt;=-.1",'Analyst Table'!P:P,"&lt;=-0.001")</f>
        <v>0</v>
      </c>
      <c r="F11" s="18">
        <f>COUNTIFS('Analyst Table'!A:A,'Summary Table'!A11,'Analyst Table'!P:P,"&lt;-.1")</f>
        <v>0</v>
      </c>
    </row>
    <row r="13" spans="1:9" x14ac:dyDescent="0.35">
      <c r="A13" s="27" t="s">
        <v>255</v>
      </c>
      <c r="B13" s="28"/>
      <c r="C13" s="28"/>
      <c r="D13" s="28"/>
      <c r="E13" s="28"/>
      <c r="F13" s="29"/>
    </row>
    <row r="14" spans="1:9" ht="87" x14ac:dyDescent="0.35">
      <c r="A14" s="21" t="s">
        <v>2</v>
      </c>
      <c r="B14" s="22" t="s">
        <v>256</v>
      </c>
      <c r="C14" s="22" t="s">
        <v>251</v>
      </c>
      <c r="D14" s="22" t="s">
        <v>252</v>
      </c>
      <c r="E14" s="22" t="s">
        <v>253</v>
      </c>
      <c r="F14" s="23" t="s">
        <v>254</v>
      </c>
    </row>
    <row r="15" spans="1:9" x14ac:dyDescent="0.35">
      <c r="A15" s="12" t="s">
        <v>7</v>
      </c>
      <c r="B15" s="13">
        <f>COUNTIFS('Analyst Table'!A:A,'Summary Table'!A15,'Analyst Table'!K:K,"&gt;.0001",'Analyst Table'!G:G,"&gt;=0.5")</f>
        <v>6</v>
      </c>
      <c r="C15" s="13">
        <f>COUNTIFS('Analyst Table'!A:A,'Summary Table'!A15,'Analyst Table'!P:P,"&gt;=.0001",'Analyst Table'!G:G,"&gt;=0.5")</f>
        <v>0</v>
      </c>
      <c r="D15" s="13">
        <f>COUNTIFS('Analyst Table'!A:A,'Summary Table'!A15,'Analyst Table'!P:P,"&gt;=-.05",'Analyst Table'!P:P,"&lt;=-0.001",'Analyst Table'!G:G,"&gt;=0.5")</f>
        <v>0</v>
      </c>
      <c r="E15" s="13">
        <f>COUNTIFS('Analyst Table'!A:A,'Summary Table'!A15,'Analyst Table'!P:P,"&gt;=-.1",'Analyst Table'!P:P,"&lt;=-0.001",'Analyst Table'!G:G,"&gt;=0.5")</f>
        <v>0</v>
      </c>
      <c r="F15" s="14">
        <f>COUNTIFS('Analyst Table'!A:A,'Summary Table'!A15,'Analyst Table'!P:P,"&lt;-.1",'Analyst Table'!G:G,"&gt;=0.5")</f>
        <v>0</v>
      </c>
    </row>
    <row r="16" spans="1:9" x14ac:dyDescent="0.35">
      <c r="A16" s="15" t="s">
        <v>5</v>
      </c>
      <c r="B16" s="13">
        <f>COUNTIFS('Analyst Table'!A:A,'Summary Table'!A16,'Analyst Table'!K:K,"&gt;.0001",'Analyst Table'!G:G,"&gt;=0.5")</f>
        <v>6</v>
      </c>
      <c r="C16" s="13">
        <f>COUNTIFS('Analyst Table'!A:A,'Summary Table'!A16,'Analyst Table'!P:P,"&gt;=.0001",'Analyst Table'!G:G,"&gt;=0.5")</f>
        <v>0</v>
      </c>
      <c r="D16" s="13">
        <f>COUNTIFS('Analyst Table'!A:A,'Summary Table'!A16,'Analyst Table'!P:P,"&gt;=-.05",'Analyst Table'!P:P,"&lt;=-0.001",'Analyst Table'!G:G,"&gt;=0.5")</f>
        <v>0</v>
      </c>
      <c r="E16" s="13">
        <f>COUNTIFS('Analyst Table'!A:A,'Summary Table'!A16,'Analyst Table'!P:P,"&gt;=-.1",'Analyst Table'!P:P,"&lt;=-0.001",'Analyst Table'!G:G,"&gt;=0.5")</f>
        <v>0</v>
      </c>
      <c r="F16" s="14">
        <f>COUNTIFS('Analyst Table'!A:A,'Summary Table'!A16,'Analyst Table'!P:P,"&lt;-.1",'Analyst Table'!G:G,"&gt;=0.5")</f>
        <v>0</v>
      </c>
    </row>
    <row r="17" spans="1:6" x14ac:dyDescent="0.35">
      <c r="A17" s="16" t="s">
        <v>8</v>
      </c>
      <c r="B17" s="17">
        <f>COUNTIFS('Analyst Table'!A:A,'Summary Table'!A17,'Analyst Table'!K:K,"&gt;.0001",'Analyst Table'!G:G,"&gt;=0.5")</f>
        <v>4</v>
      </c>
      <c r="C17" s="17">
        <f>COUNTIFS('Analyst Table'!A:A,'Summary Table'!A17,'Analyst Table'!P:P,"&gt;=.0001",'Analyst Table'!G:G,"&gt;=0.5")</f>
        <v>0</v>
      </c>
      <c r="D17" s="17">
        <f>COUNTIFS('Analyst Table'!A:A,'Summary Table'!A17,'Analyst Table'!P:P,"&gt;=-.05",'Analyst Table'!P:P,"&lt;=-0.001",'Analyst Table'!G:G,"&gt;=0.5")</f>
        <v>0</v>
      </c>
      <c r="E17" s="17">
        <f>COUNTIFS('Analyst Table'!A:A,'Summary Table'!A17,'Analyst Table'!P:P,"&gt;=-.1",'Analyst Table'!P:P,"&lt;=-0.001",'Analyst Table'!G:G,"&gt;=0.5")</f>
        <v>0</v>
      </c>
      <c r="F17" s="18">
        <f>COUNTIFS('Analyst Table'!A:A,'Summary Table'!A17,'Analyst Table'!P:P,"&lt;-.1",'Analyst Table'!G:G,"&gt;=0.5")</f>
        <v>0</v>
      </c>
    </row>
    <row r="20" spans="1:6" x14ac:dyDescent="0.35">
      <c r="A20" s="32" t="s">
        <v>258</v>
      </c>
      <c r="B20" s="30"/>
      <c r="C20" s="30"/>
      <c r="D20" s="30"/>
      <c r="E20" s="30"/>
      <c r="F20" s="31"/>
    </row>
    <row r="21" spans="1:6" ht="87" x14ac:dyDescent="0.35">
      <c r="A21" s="24" t="s">
        <v>2</v>
      </c>
      <c r="B21" s="25" t="s">
        <v>259</v>
      </c>
      <c r="C21" s="25" t="s">
        <v>251</v>
      </c>
      <c r="D21" s="25" t="s">
        <v>252</v>
      </c>
      <c r="E21" s="25" t="s">
        <v>253</v>
      </c>
      <c r="F21" s="26" t="s">
        <v>254</v>
      </c>
    </row>
    <row r="22" spans="1:6" x14ac:dyDescent="0.35">
      <c r="A22" s="12" t="s">
        <v>7</v>
      </c>
      <c r="B22" s="13">
        <f>COUNTIFS('Analyst Table'!A:A,'Summary Table'!A22,'Analyst Table'!K:K,"&gt;.0001",'Analyst Table'!G:G,"&gt;=0.85")</f>
        <v>1</v>
      </c>
      <c r="C22" s="13">
        <f>COUNTIFS('Analyst Table'!A:A,'Summary Table'!A22,'Analyst Table'!P:P,"&gt;=.0001",'Analyst Table'!G:G,"&gt;=0.85")</f>
        <v>0</v>
      </c>
      <c r="D22" s="13">
        <f>COUNTIFS('Analyst Table'!A:A,'Summary Table'!A22,'Analyst Table'!P:P,"&gt;=-.05",'Analyst Table'!P:P,"&lt;=-0.001",'Analyst Table'!G:G,"&gt;=0.85")</f>
        <v>0</v>
      </c>
      <c r="E22" s="13">
        <f>COUNTIFS('Analyst Table'!A:A,'Summary Table'!A22,'Analyst Table'!P:P,"&gt;=-.1",'Analyst Table'!P:P,"&lt;=-0.001",'Analyst Table'!G:G,"&gt;=0.85")</f>
        <v>0</v>
      </c>
      <c r="F22" s="14">
        <f>COUNTIFS('Analyst Table'!A:A,'Summary Table'!A22,'Analyst Table'!P:P,"&lt;-.1",'Analyst Table'!G:G,"&gt;=0.85")</f>
        <v>0</v>
      </c>
    </row>
    <row r="23" spans="1:6" x14ac:dyDescent="0.35">
      <c r="A23" s="15" t="s">
        <v>5</v>
      </c>
      <c r="B23" s="13">
        <f>COUNTIFS('Analyst Table'!A:A,'Summary Table'!A23,'Analyst Table'!K:K,"&gt;.0001",'Analyst Table'!G:G,"&gt;=0.85")</f>
        <v>4</v>
      </c>
      <c r="C23" s="13">
        <f>COUNTIFS('Analyst Table'!A:A,'Summary Table'!A23,'Analyst Table'!P:P,"&gt;=.0001",'Analyst Table'!G:G,"&gt;=0.85")</f>
        <v>0</v>
      </c>
      <c r="D23" s="13">
        <f>COUNTIFS('Analyst Table'!A:A,'Summary Table'!A23,'Analyst Table'!P:P,"&gt;=-.05",'Analyst Table'!P:P,"&lt;=-0.001",'Analyst Table'!G:G,"&gt;=0.85")</f>
        <v>0</v>
      </c>
      <c r="E23" s="13">
        <f>COUNTIFS('Analyst Table'!A:A,'Summary Table'!A23,'Analyst Table'!P:P,"&gt;=-.1",'Analyst Table'!P:P,"&lt;=-0.001",'Analyst Table'!G:G,"&gt;=0.85")</f>
        <v>0</v>
      </c>
      <c r="F23" s="14">
        <f>COUNTIFS('Analyst Table'!A:A,'Summary Table'!A23,'Analyst Table'!P:P,"&lt;-.1",'Analyst Table'!G:G,"&gt;=0.85")</f>
        <v>0</v>
      </c>
    </row>
    <row r="24" spans="1:6" x14ac:dyDescent="0.35">
      <c r="A24" s="16" t="s">
        <v>8</v>
      </c>
      <c r="B24" s="17">
        <f>COUNTIFS('Analyst Table'!A:A,'Summary Table'!A24,'Analyst Table'!K:K,"&gt;.0001",'Analyst Table'!G:G,"&gt;=0.85")</f>
        <v>1</v>
      </c>
      <c r="C24" s="17">
        <f>COUNTIFS('Analyst Table'!A:A,'Summary Table'!A24,'Analyst Table'!P:P,"&gt;=.0001",'Analyst Table'!G:G,"&gt;=0.85")</f>
        <v>0</v>
      </c>
      <c r="D24" s="17">
        <f>COUNTIFS('Analyst Table'!A:A,'Summary Table'!A24,'Analyst Table'!P:P,"&gt;=-.05",'Analyst Table'!P:P,"&lt;=-0.001",'Analyst Table'!G:G,"&gt;=0.85")</f>
        <v>0</v>
      </c>
      <c r="E24" s="17">
        <f>COUNTIFS('Analyst Table'!A:A,'Summary Table'!A24,'Analyst Table'!P:P,"&gt;=-.1",'Analyst Table'!P:P,"&lt;=-0.001",'Analyst Table'!G:G,"&gt;=0.85")</f>
        <v>0</v>
      </c>
      <c r="F24" s="18">
        <f>COUNTIFS('Analyst Table'!A:A,'Summary Table'!A24,'Analyst Table'!P:P,"&lt;-.1",'Analyst Table'!G:G,"&gt;=0.85")</f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F765-CF44-4783-84F8-68CE045605CC}">
  <sheetPr>
    <tabColor rgb="FFFFFF00"/>
  </sheetPr>
  <dimension ref="A1:G23"/>
  <sheetViews>
    <sheetView topLeftCell="A10" workbookViewId="0">
      <selection activeCell="D17" sqref="D17"/>
    </sheetView>
  </sheetViews>
  <sheetFormatPr defaultRowHeight="14.5" x14ac:dyDescent="0.35"/>
  <cols>
    <col min="1" max="1" width="26.26953125" customWidth="1"/>
    <col min="2" max="2" width="26.26953125" hidden="1" customWidth="1"/>
    <col min="3" max="3" width="18.26953125" style="46" customWidth="1"/>
    <col min="4" max="4" width="12.54296875" style="46" customWidth="1"/>
    <col min="5" max="5" width="0" style="46" hidden="1" customWidth="1"/>
    <col min="6" max="6" width="13.81640625" style="42" bestFit="1" customWidth="1"/>
    <col min="7" max="7" width="9.26953125" style="42" bestFit="1" customWidth="1"/>
  </cols>
  <sheetData>
    <row r="1" spans="1:7" ht="29" x14ac:dyDescent="0.35">
      <c r="A1" s="129" t="s">
        <v>445</v>
      </c>
      <c r="B1" s="130" t="s">
        <v>472</v>
      </c>
      <c r="C1" s="130" t="s">
        <v>332</v>
      </c>
      <c r="D1" s="130" t="s">
        <v>331</v>
      </c>
      <c r="E1" s="130" t="s">
        <v>358</v>
      </c>
      <c r="F1" s="209" t="s">
        <v>3</v>
      </c>
      <c r="G1" s="210" t="s">
        <v>330</v>
      </c>
    </row>
    <row r="2" spans="1:7" s="70" customFormat="1" ht="29" x14ac:dyDescent="0.35">
      <c r="A2" s="219" t="s">
        <v>447</v>
      </c>
      <c r="B2" s="288"/>
      <c r="C2" s="220" t="s">
        <v>356</v>
      </c>
      <c r="D2" s="220" t="s">
        <v>323</v>
      </c>
      <c r="E2" s="220"/>
      <c r="F2" s="221"/>
      <c r="G2" s="222"/>
    </row>
    <row r="3" spans="1:7" s="70" customFormat="1" x14ac:dyDescent="0.35">
      <c r="A3" s="219" t="s">
        <v>448</v>
      </c>
      <c r="B3" s="288"/>
      <c r="C3" s="220" t="s">
        <v>356</v>
      </c>
      <c r="D3" s="220" t="s">
        <v>359</v>
      </c>
      <c r="E3" s="220"/>
      <c r="F3" s="221">
        <v>286494</v>
      </c>
      <c r="G3" s="222"/>
    </row>
    <row r="4" spans="1:7" s="70" customFormat="1" x14ac:dyDescent="0.35">
      <c r="A4" s="219" t="s">
        <v>275</v>
      </c>
      <c r="B4" s="288"/>
      <c r="C4" s="220" t="s">
        <v>356</v>
      </c>
      <c r="D4" s="220" t="s">
        <v>359</v>
      </c>
      <c r="E4" s="220"/>
      <c r="F4" s="221">
        <v>181989</v>
      </c>
      <c r="G4" s="222"/>
    </row>
    <row r="5" spans="1:7" s="70" customFormat="1" x14ac:dyDescent="0.35">
      <c r="A5" s="219" t="s">
        <v>425</v>
      </c>
      <c r="B5" s="288"/>
      <c r="C5" s="220" t="s">
        <v>356</v>
      </c>
      <c r="D5" s="220" t="s">
        <v>357</v>
      </c>
      <c r="E5" s="220" t="s">
        <v>349</v>
      </c>
      <c r="F5" s="221"/>
      <c r="G5" s="222"/>
    </row>
    <row r="6" spans="1:7" s="70" customFormat="1" x14ac:dyDescent="0.35">
      <c r="A6" s="219" t="s">
        <v>449</v>
      </c>
      <c r="B6" s="288"/>
      <c r="C6" s="220" t="s">
        <v>356</v>
      </c>
      <c r="D6" s="220" t="s">
        <v>357</v>
      </c>
      <c r="E6" s="220" t="s">
        <v>343</v>
      </c>
      <c r="F6" s="221">
        <v>187609</v>
      </c>
      <c r="G6" s="222"/>
    </row>
    <row r="7" spans="1:7" s="70" customFormat="1" ht="29" x14ac:dyDescent="0.35">
      <c r="A7" s="219" t="s">
        <v>426</v>
      </c>
      <c r="B7" s="288"/>
      <c r="C7" s="220" t="s">
        <v>356</v>
      </c>
      <c r="D7" s="220" t="s">
        <v>357</v>
      </c>
      <c r="E7" s="220" t="s">
        <v>349</v>
      </c>
      <c r="F7" s="221"/>
      <c r="G7" s="222"/>
    </row>
    <row r="8" spans="1:7" s="70" customFormat="1" x14ac:dyDescent="0.35">
      <c r="A8" s="219" t="s">
        <v>450</v>
      </c>
      <c r="B8" s="288"/>
      <c r="C8" s="220" t="s">
        <v>356</v>
      </c>
      <c r="D8" s="220" t="s">
        <v>323</v>
      </c>
      <c r="E8" s="220"/>
      <c r="F8" s="221">
        <v>341824</v>
      </c>
      <c r="G8" s="222"/>
    </row>
    <row r="9" spans="1:7" s="70" customFormat="1" ht="15" thickBot="1" x14ac:dyDescent="0.4">
      <c r="A9" s="223" t="s">
        <v>46</v>
      </c>
      <c r="B9" s="289"/>
      <c r="C9" s="224" t="s">
        <v>356</v>
      </c>
      <c r="D9" s="224" t="s">
        <v>359</v>
      </c>
      <c r="E9" s="224"/>
      <c r="F9" s="225"/>
      <c r="G9" s="226"/>
    </row>
    <row r="10" spans="1:7" ht="29" x14ac:dyDescent="0.35">
      <c r="A10" s="51" t="s">
        <v>446</v>
      </c>
      <c r="B10" s="52" t="s">
        <v>472</v>
      </c>
      <c r="C10" s="52" t="s">
        <v>332</v>
      </c>
      <c r="D10" s="52" t="s">
        <v>331</v>
      </c>
      <c r="E10" s="52" t="s">
        <v>358</v>
      </c>
      <c r="F10" s="146" t="s">
        <v>3</v>
      </c>
      <c r="G10" s="147" t="s">
        <v>330</v>
      </c>
    </row>
    <row r="11" spans="1:7" x14ac:dyDescent="0.35">
      <c r="A11" s="216" t="s">
        <v>451</v>
      </c>
      <c r="B11" s="78"/>
      <c r="C11" s="78" t="s">
        <v>359</v>
      </c>
      <c r="D11" s="78" t="s">
        <v>359</v>
      </c>
      <c r="E11" s="78"/>
      <c r="F11" s="215">
        <v>255488.64000000001</v>
      </c>
      <c r="G11" s="217">
        <v>0</v>
      </c>
    </row>
    <row r="12" spans="1:7" ht="29" x14ac:dyDescent="0.35">
      <c r="A12" s="216" t="s">
        <v>452</v>
      </c>
      <c r="B12" s="78"/>
      <c r="C12" s="78" t="s">
        <v>356</v>
      </c>
      <c r="D12" s="78" t="s">
        <v>357</v>
      </c>
      <c r="E12" s="78" t="s">
        <v>349</v>
      </c>
      <c r="F12" s="215">
        <v>0</v>
      </c>
      <c r="G12" s="217">
        <v>0</v>
      </c>
    </row>
    <row r="13" spans="1:7" ht="29" x14ac:dyDescent="0.35">
      <c r="A13" s="216" t="s">
        <v>96</v>
      </c>
      <c r="B13" s="78"/>
      <c r="C13" s="78" t="s">
        <v>356</v>
      </c>
      <c r="D13" s="78" t="s">
        <v>357</v>
      </c>
      <c r="E13" s="78" t="s">
        <v>363</v>
      </c>
      <c r="F13" s="215">
        <v>0</v>
      </c>
      <c r="G13" s="217">
        <v>0</v>
      </c>
    </row>
    <row r="14" spans="1:7" x14ac:dyDescent="0.35">
      <c r="A14" s="216" t="s">
        <v>453</v>
      </c>
      <c r="B14" s="78"/>
      <c r="C14" s="78" t="s">
        <v>356</v>
      </c>
      <c r="D14" s="78" t="s">
        <v>357</v>
      </c>
      <c r="E14" s="78" t="s">
        <v>340</v>
      </c>
      <c r="F14" s="215">
        <v>0</v>
      </c>
      <c r="G14" s="217">
        <v>0</v>
      </c>
    </row>
    <row r="15" spans="1:7" ht="29" x14ac:dyDescent="0.35">
      <c r="A15" s="216" t="s">
        <v>454</v>
      </c>
      <c r="B15" s="78"/>
      <c r="C15" s="78" t="s">
        <v>356</v>
      </c>
      <c r="D15" s="78" t="s">
        <v>357</v>
      </c>
      <c r="E15" s="78" t="s">
        <v>361</v>
      </c>
      <c r="F15" s="215">
        <v>0</v>
      </c>
      <c r="G15" s="217">
        <v>0</v>
      </c>
    </row>
    <row r="16" spans="1:7" x14ac:dyDescent="0.35">
      <c r="A16" s="216" t="s">
        <v>455</v>
      </c>
      <c r="B16" s="78"/>
      <c r="C16" s="78" t="s">
        <v>356</v>
      </c>
      <c r="D16" s="78" t="s">
        <v>357</v>
      </c>
      <c r="E16" s="78" t="s">
        <v>349</v>
      </c>
      <c r="F16" s="215">
        <v>0</v>
      </c>
      <c r="G16" s="217">
        <v>0</v>
      </c>
    </row>
    <row r="17" spans="1:7" x14ac:dyDescent="0.35">
      <c r="A17" s="53" t="s">
        <v>13</v>
      </c>
      <c r="B17" s="290"/>
      <c r="C17" s="54" t="s">
        <v>356</v>
      </c>
      <c r="D17" s="54" t="s">
        <v>357</v>
      </c>
      <c r="E17" s="54" t="s">
        <v>363</v>
      </c>
      <c r="F17" s="148">
        <v>322931.91000000003</v>
      </c>
      <c r="G17" s="149">
        <v>0</v>
      </c>
    </row>
    <row r="18" spans="1:7" x14ac:dyDescent="0.35">
      <c r="A18" s="53" t="s">
        <v>456</v>
      </c>
      <c r="B18" s="290"/>
      <c r="C18" s="78" t="s">
        <v>356</v>
      </c>
      <c r="D18" s="78" t="s">
        <v>357</v>
      </c>
      <c r="E18" s="78" t="s">
        <v>340</v>
      </c>
      <c r="F18" s="148">
        <v>0</v>
      </c>
      <c r="G18" s="149">
        <v>0</v>
      </c>
    </row>
    <row r="19" spans="1:7" x14ac:dyDescent="0.35">
      <c r="A19" s="53" t="s">
        <v>376</v>
      </c>
      <c r="B19" s="290"/>
      <c r="C19" s="78" t="s">
        <v>356</v>
      </c>
      <c r="D19" s="78" t="s">
        <v>359</v>
      </c>
      <c r="E19" s="54"/>
      <c r="F19" s="148">
        <v>59193.07</v>
      </c>
      <c r="G19" s="149">
        <v>0</v>
      </c>
    </row>
    <row r="20" spans="1:7" x14ac:dyDescent="0.35">
      <c r="A20" s="53" t="s">
        <v>117</v>
      </c>
      <c r="B20" s="290"/>
      <c r="C20" s="54" t="s">
        <v>356</v>
      </c>
      <c r="D20" s="54" t="s">
        <v>359</v>
      </c>
      <c r="E20" s="54"/>
      <c r="F20" s="148">
        <v>607674.13</v>
      </c>
      <c r="G20" s="149">
        <v>0</v>
      </c>
    </row>
    <row r="21" spans="1:7" x14ac:dyDescent="0.35">
      <c r="A21" s="53" t="s">
        <v>457</v>
      </c>
      <c r="B21" s="290"/>
      <c r="C21" s="78" t="s">
        <v>356</v>
      </c>
      <c r="D21" s="78" t="s">
        <v>357</v>
      </c>
      <c r="E21" s="54" t="s">
        <v>361</v>
      </c>
      <c r="F21" s="148">
        <v>0</v>
      </c>
      <c r="G21" s="149">
        <v>0</v>
      </c>
    </row>
    <row r="22" spans="1:7" ht="15" thickBot="1" x14ac:dyDescent="0.4">
      <c r="A22" s="55" t="s">
        <v>458</v>
      </c>
      <c r="B22" s="291"/>
      <c r="C22" s="218" t="s">
        <v>356</v>
      </c>
      <c r="D22" s="56" t="s">
        <v>357</v>
      </c>
      <c r="E22" s="56" t="s">
        <v>343</v>
      </c>
      <c r="F22" s="150">
        <v>0</v>
      </c>
      <c r="G22" s="151">
        <v>0</v>
      </c>
    </row>
    <row r="23" spans="1:7" s="44" customFormat="1" ht="15" thickBot="1" x14ac:dyDescent="0.4">
      <c r="A23" s="249" t="s">
        <v>469</v>
      </c>
      <c r="B23" s="292"/>
      <c r="C23" s="287"/>
      <c r="D23" s="246"/>
      <c r="E23" s="246"/>
      <c r="F23" s="266">
        <f>SUM(F11:F22)</f>
        <v>1245287.75</v>
      </c>
      <c r="G23" s="267">
        <f>SUM(G11:G22)</f>
        <v>0</v>
      </c>
    </row>
  </sheetData>
  <sheetProtection algorithmName="SHA-512" hashValue="2xrnYTnEzW2WUiOqweSKNi1HR50ndINPfMno5hrhKJ2XYTJsAJJpHeafGIPMsL/DBVvsrJ78cSTov7iz482uEg==" saltValue="695R+rPcLSFNj9tf2NGcIw==" spinCount="100000" sheet="1" formatCells="0" formatColumns="0" formatRows="0" insertColumns="0" insertRows="0" insertHyperlinks="0" deleteColumns="0" deleteRows="0" sort="0" autoFilter="0" pivotTables="0"/>
  <conditionalFormatting sqref="C1:C9 C11:C16 C18:C19 C21 C23">
    <cfRule type="cellIs" dxfId="2" priority="3" operator="equal">
      <formula>"N"</formula>
    </cfRule>
  </conditionalFormatting>
  <conditionalFormatting sqref="C10">
    <cfRule type="cellIs" dxfId="1" priority="2" operator="equal">
      <formula>"N"</formula>
    </cfRule>
  </conditionalFormatting>
  <conditionalFormatting sqref="C22">
    <cfRule type="cellIs" dxfId="0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7A30-2492-4A68-9F6F-2F6DDBC3A39D}">
  <dimension ref="A1:Q288"/>
  <sheetViews>
    <sheetView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5" sqref="C15:C25"/>
    </sheetView>
  </sheetViews>
  <sheetFormatPr defaultRowHeight="14.5" x14ac:dyDescent="0.35"/>
  <cols>
    <col min="1" max="1" width="19.453125" customWidth="1"/>
    <col min="2" max="3" width="14.26953125" customWidth="1"/>
    <col min="4" max="4" width="25.453125" hidden="1" customWidth="1"/>
    <col min="5" max="5" width="18.7265625" customWidth="1"/>
    <col min="6" max="13" width="14.26953125" customWidth="1"/>
    <col min="14" max="14" width="14.26953125" style="3" customWidth="1"/>
    <col min="15" max="15" width="14.26953125" style="2" customWidth="1"/>
    <col min="16" max="16" width="14.26953125" customWidth="1"/>
    <col min="17" max="17" width="16.1796875" style="3" customWidth="1"/>
  </cols>
  <sheetData>
    <row r="1" spans="1:17" s="1" customFormat="1" ht="43.5" x14ac:dyDescent="0.35">
      <c r="A1" s="4" t="s">
        <v>2</v>
      </c>
      <c r="B1" s="4" t="s">
        <v>0</v>
      </c>
      <c r="C1" s="35" t="s">
        <v>267</v>
      </c>
      <c r="D1" s="4" t="s">
        <v>1</v>
      </c>
      <c r="E1" s="4" t="s">
        <v>268</v>
      </c>
      <c r="F1" s="4" t="s">
        <v>4</v>
      </c>
      <c r="G1" s="4" t="s">
        <v>239</v>
      </c>
      <c r="H1" s="4" t="s">
        <v>240</v>
      </c>
      <c r="I1" s="35" t="s">
        <v>283</v>
      </c>
      <c r="J1" s="35" t="s">
        <v>284</v>
      </c>
      <c r="K1" s="36" t="s">
        <v>263</v>
      </c>
      <c r="L1" s="37" t="s">
        <v>265</v>
      </c>
      <c r="M1" s="37" t="s">
        <v>266</v>
      </c>
      <c r="N1" s="38" t="s">
        <v>264</v>
      </c>
      <c r="O1" s="39" t="s">
        <v>243</v>
      </c>
      <c r="P1" s="37" t="s">
        <v>244</v>
      </c>
      <c r="Q1" s="38" t="s">
        <v>262</v>
      </c>
    </row>
    <row r="2" spans="1:17" x14ac:dyDescent="0.35">
      <c r="A2" t="s">
        <v>5</v>
      </c>
      <c r="B2" t="s">
        <v>134</v>
      </c>
      <c r="C2" s="2">
        <v>25000000</v>
      </c>
      <c r="E2" s="2">
        <v>24975208.919999998</v>
      </c>
      <c r="F2" s="2">
        <v>23493879.27</v>
      </c>
      <c r="G2" s="3">
        <f>F2/C2</f>
        <v>0.93975517079999993</v>
      </c>
      <c r="H2" s="2">
        <v>11833109.43</v>
      </c>
      <c r="I2" s="2">
        <v>0</v>
      </c>
      <c r="J2" s="2">
        <v>110003.71000000089</v>
      </c>
      <c r="K2" s="5">
        <v>0.22</v>
      </c>
      <c r="L2" s="2" t="e">
        <f>SUMIF(#REF!,'Analyst Table'!B2,#REF!)</f>
        <v>#REF!</v>
      </c>
      <c r="M2" s="40" t="e">
        <f t="shared" ref="M2:M23" si="0">L2/F2</f>
        <v>#REF!</v>
      </c>
      <c r="N2" s="3">
        <v>0.3</v>
      </c>
      <c r="O2" s="2" t="e">
        <f>SUMIF(#REF!,'Analyst Table'!B2,#REF!)</f>
        <v>#REF!</v>
      </c>
      <c r="P2" s="6" t="e">
        <f>SUMIF(#REF!,'Analyst Table'!B2,#REF!)</f>
        <v>#REF!</v>
      </c>
      <c r="Q2" s="3" t="e">
        <f>SUMIF(#REF!,'Analyst Table'!B2,#REF!)</f>
        <v>#REF!</v>
      </c>
    </row>
    <row r="3" spans="1:17" x14ac:dyDescent="0.35">
      <c r="A3" t="s">
        <v>5</v>
      </c>
      <c r="B3" t="s">
        <v>137</v>
      </c>
      <c r="C3" s="2">
        <v>25000000</v>
      </c>
      <c r="E3" s="2">
        <v>25389190.199999999</v>
      </c>
      <c r="F3" s="2">
        <v>22481496.309999999</v>
      </c>
      <c r="G3" s="3">
        <f t="shared" ref="G3:G25" si="1">F3/C3</f>
        <v>0.89925985239999995</v>
      </c>
      <c r="H3" s="2">
        <v>10769635.659999996</v>
      </c>
      <c r="I3" s="2">
        <v>154469.54000000283</v>
      </c>
      <c r="J3" s="2">
        <v>123137.53999999911</v>
      </c>
      <c r="K3" s="5">
        <v>0.22</v>
      </c>
      <c r="L3" s="2" t="e">
        <f>SUMIF(#REF!,'Analyst Table'!B3,#REF!)</f>
        <v>#REF!</v>
      </c>
      <c r="M3" s="40" t="e">
        <f t="shared" si="0"/>
        <v>#REF!</v>
      </c>
      <c r="N3" s="3">
        <v>0.3</v>
      </c>
      <c r="O3" s="2" t="e">
        <f>SUMIF(#REF!,'Analyst Table'!B3,#REF!)</f>
        <v>#REF!</v>
      </c>
      <c r="P3" s="6" t="e">
        <f>SUMIF(#REF!,'Analyst Table'!B3,#REF!)</f>
        <v>#REF!</v>
      </c>
      <c r="Q3" s="3" t="e">
        <f>SUMIF(#REF!,'Analyst Table'!B3,#REF!)</f>
        <v>#REF!</v>
      </c>
    </row>
    <row r="4" spans="1:17" x14ac:dyDescent="0.35">
      <c r="A4" t="s">
        <v>5</v>
      </c>
      <c r="B4" t="s">
        <v>140</v>
      </c>
      <c r="C4" s="2">
        <v>25000000</v>
      </c>
      <c r="E4" s="2">
        <v>25563435.050000001</v>
      </c>
      <c r="F4" s="2">
        <v>23191736.490000002</v>
      </c>
      <c r="G4" s="3">
        <f t="shared" si="1"/>
        <v>0.92766945960000013</v>
      </c>
      <c r="H4" s="2">
        <v>7355112.0799999991</v>
      </c>
      <c r="I4" s="2">
        <v>0</v>
      </c>
      <c r="J4" s="2">
        <v>0</v>
      </c>
      <c r="K4" s="5">
        <v>0.22</v>
      </c>
      <c r="L4" s="2" t="e">
        <f>SUMIF(#REF!,'Analyst Table'!B4,#REF!)</f>
        <v>#REF!</v>
      </c>
      <c r="M4" s="40" t="e">
        <f t="shared" si="0"/>
        <v>#REF!</v>
      </c>
      <c r="N4" s="3">
        <v>0.3</v>
      </c>
      <c r="O4" s="2" t="e">
        <f>SUMIF(#REF!,'Analyst Table'!B4,#REF!)</f>
        <v>#REF!</v>
      </c>
      <c r="P4" s="6" t="e">
        <f>SUMIF(#REF!,'Analyst Table'!B4,#REF!)</f>
        <v>#REF!</v>
      </c>
      <c r="Q4" s="3" t="e">
        <f>SUMIF(#REF!,'Analyst Table'!B4,#REF!)</f>
        <v>#REF!</v>
      </c>
    </row>
    <row r="5" spans="1:17" x14ac:dyDescent="0.35">
      <c r="A5" t="s">
        <v>5</v>
      </c>
      <c r="B5" t="s">
        <v>142</v>
      </c>
      <c r="C5" s="2">
        <v>25000000</v>
      </c>
      <c r="E5" s="2">
        <v>29520235.229999997</v>
      </c>
      <c r="F5" s="2">
        <v>15902221.999999998</v>
      </c>
      <c r="G5" s="3">
        <f t="shared" si="1"/>
        <v>0.63608887999999997</v>
      </c>
      <c r="H5" s="2">
        <v>6019333.8599999994</v>
      </c>
      <c r="I5" s="2">
        <v>749119.56999999844</v>
      </c>
      <c r="J5" s="2">
        <v>380587.06000000238</v>
      </c>
      <c r="K5" s="5">
        <v>0.22</v>
      </c>
      <c r="L5" s="2" t="e">
        <f>SUMIF(#REF!,'Analyst Table'!B5,#REF!)</f>
        <v>#REF!</v>
      </c>
      <c r="M5" s="40" t="e">
        <f t="shared" si="0"/>
        <v>#REF!</v>
      </c>
      <c r="N5" s="3">
        <v>0.3</v>
      </c>
      <c r="O5" s="2" t="e">
        <f>SUMIF(#REF!,'Analyst Table'!B5,#REF!)</f>
        <v>#REF!</v>
      </c>
      <c r="P5" s="6" t="e">
        <f>SUMIF(#REF!,'Analyst Table'!B5,#REF!)</f>
        <v>#REF!</v>
      </c>
      <c r="Q5" s="3" t="e">
        <f>SUMIF(#REF!,'Analyst Table'!B5,#REF!)</f>
        <v>#REF!</v>
      </c>
    </row>
    <row r="6" spans="1:17" x14ac:dyDescent="0.35">
      <c r="A6" t="s">
        <v>5</v>
      </c>
      <c r="B6" t="s">
        <v>143</v>
      </c>
      <c r="C6" s="2">
        <v>25000000</v>
      </c>
      <c r="E6" s="2">
        <v>23969470.350000001</v>
      </c>
      <c r="F6" s="2">
        <v>17465950.450000007</v>
      </c>
      <c r="G6" s="3">
        <f t="shared" si="1"/>
        <v>0.69863801800000025</v>
      </c>
      <c r="H6" s="2">
        <v>5396261.1699999999</v>
      </c>
      <c r="I6" s="2">
        <v>1092338.0600000042</v>
      </c>
      <c r="J6" s="2">
        <v>188375.26999999955</v>
      </c>
      <c r="K6" s="5">
        <v>0.22</v>
      </c>
      <c r="L6" s="2" t="e">
        <f>SUMIFS(#REF!,#REF!,"DBE",#REF!,"Yes",#REF!,B6)</f>
        <v>#REF!</v>
      </c>
      <c r="M6" s="40" t="e">
        <f t="shared" si="0"/>
        <v>#REF!</v>
      </c>
      <c r="N6" s="3">
        <v>0.3</v>
      </c>
      <c r="O6" s="2" t="e">
        <f>SUMIF(#REF!,'Analyst Table'!B6,#REF!)</f>
        <v>#REF!</v>
      </c>
      <c r="P6" s="6" t="e">
        <f>SUMIF(#REF!,'Analyst Table'!B6,#REF!)</f>
        <v>#REF!</v>
      </c>
      <c r="Q6" s="3" t="e">
        <f>SUMIF(#REF!,'Analyst Table'!B6,#REF!)</f>
        <v>#REF!</v>
      </c>
    </row>
    <row r="7" spans="1:17" x14ac:dyDescent="0.35">
      <c r="A7" t="s">
        <v>5</v>
      </c>
      <c r="B7" t="s">
        <v>146</v>
      </c>
      <c r="C7" s="2">
        <v>25000000</v>
      </c>
      <c r="E7" s="2">
        <v>25304947.739999998</v>
      </c>
      <c r="F7" s="2">
        <v>22318654.010000005</v>
      </c>
      <c r="G7" s="3">
        <f t="shared" si="1"/>
        <v>0.89274616040000021</v>
      </c>
      <c r="H7" s="2">
        <v>7862992.8799999999</v>
      </c>
      <c r="I7" s="2">
        <v>2845.0900000035763</v>
      </c>
      <c r="J7" s="2">
        <v>5549.480000000447</v>
      </c>
      <c r="K7" s="5">
        <v>0.22</v>
      </c>
      <c r="L7" s="2" t="e">
        <f>SUMIFS(#REF!,#REF!,"DBE",#REF!,"Yes",#REF!,B7)</f>
        <v>#REF!</v>
      </c>
      <c r="M7" s="40" t="e">
        <f t="shared" si="0"/>
        <v>#REF!</v>
      </c>
      <c r="N7" s="3">
        <v>0.3</v>
      </c>
      <c r="O7" s="2" t="e">
        <f>SUMIF(#REF!,'Analyst Table'!B7,#REF!)</f>
        <v>#REF!</v>
      </c>
      <c r="P7" s="6" t="e">
        <f>SUMIF(#REF!,'Analyst Table'!B7,#REF!)</f>
        <v>#REF!</v>
      </c>
      <c r="Q7" s="3" t="e">
        <f>SUMIF(#REF!,'Analyst Table'!B7,#REF!)</f>
        <v>#REF!</v>
      </c>
    </row>
    <row r="8" spans="1:17" x14ac:dyDescent="0.35">
      <c r="A8" t="s">
        <v>5</v>
      </c>
      <c r="B8" t="s">
        <v>150</v>
      </c>
      <c r="C8" s="2">
        <v>25000000</v>
      </c>
      <c r="E8" s="2">
        <v>364946.81999999995</v>
      </c>
      <c r="F8" s="2">
        <v>89573.31</v>
      </c>
      <c r="G8" s="3">
        <f t="shared" si="1"/>
        <v>3.5829323999999997E-3</v>
      </c>
      <c r="H8" s="2">
        <v>0</v>
      </c>
      <c r="I8" s="2">
        <v>0</v>
      </c>
      <c r="J8" s="2">
        <v>0</v>
      </c>
      <c r="K8" s="5">
        <v>0.22</v>
      </c>
      <c r="L8" s="2" t="e">
        <f>SUMIFS(#REF!,#REF!,"DBE",#REF!,"Yes",#REF!,B8)</f>
        <v>#REF!</v>
      </c>
      <c r="M8" s="40" t="e">
        <f t="shared" si="0"/>
        <v>#REF!</v>
      </c>
      <c r="N8" s="3">
        <v>0.3</v>
      </c>
      <c r="O8" s="2" t="e">
        <f>SUMIF(#REF!,'Analyst Table'!B8,#REF!)</f>
        <v>#REF!</v>
      </c>
      <c r="P8" s="6" t="e">
        <f>SUMIF(#REF!,'Analyst Table'!B8,#REF!)</f>
        <v>#REF!</v>
      </c>
      <c r="Q8" s="3" t="e">
        <f>SUMIF(#REF!,'Analyst Table'!B8,#REF!)</f>
        <v>#REF!</v>
      </c>
    </row>
    <row r="9" spans="1:17" x14ac:dyDescent="0.35">
      <c r="A9" t="s">
        <v>5</v>
      </c>
      <c r="B9" t="s">
        <v>152</v>
      </c>
      <c r="C9" s="2">
        <v>25000000</v>
      </c>
      <c r="E9" s="2">
        <v>16257122.73</v>
      </c>
      <c r="F9" s="2">
        <v>3103523.2799999993</v>
      </c>
      <c r="G9" s="3">
        <f t="shared" si="1"/>
        <v>0.12414093119999997</v>
      </c>
      <c r="H9" s="2">
        <v>1968651.8600000003</v>
      </c>
      <c r="I9" s="2">
        <v>551103.58000000007</v>
      </c>
      <c r="J9" s="2">
        <v>205942.51000000024</v>
      </c>
      <c r="K9" s="5">
        <v>0.22</v>
      </c>
      <c r="L9" s="2" t="e">
        <f>SUMIFS(#REF!,#REF!,"DBE",#REF!,"Yes",#REF!,B9)</f>
        <v>#REF!</v>
      </c>
      <c r="M9" s="40" t="e">
        <f t="shared" si="0"/>
        <v>#REF!</v>
      </c>
      <c r="N9" s="3">
        <v>0.3</v>
      </c>
      <c r="O9" s="2" t="e">
        <f>SUMIF(#REF!,'Analyst Table'!B9,#REF!)</f>
        <v>#REF!</v>
      </c>
      <c r="P9" s="6" t="e">
        <f>SUMIF(#REF!,'Analyst Table'!B9,#REF!)</f>
        <v>#REF!</v>
      </c>
      <c r="Q9" s="3" t="e">
        <f>SUMIF(#REF!,'Analyst Table'!B9,#REF!)</f>
        <v>#REF!</v>
      </c>
    </row>
    <row r="10" spans="1:17" x14ac:dyDescent="0.35">
      <c r="A10" t="s">
        <v>5</v>
      </c>
      <c r="B10" t="s">
        <v>157</v>
      </c>
      <c r="C10" s="2">
        <v>25000000</v>
      </c>
      <c r="E10" s="2">
        <v>19683996</v>
      </c>
      <c r="F10" s="2">
        <v>9300760.7599999998</v>
      </c>
      <c r="G10" s="3">
        <f t="shared" si="1"/>
        <v>0.3720304304</v>
      </c>
      <c r="H10" s="2">
        <v>1328499.03</v>
      </c>
      <c r="I10" s="2">
        <v>578421.46999999881</v>
      </c>
      <c r="J10" s="2">
        <v>34911.949999999953</v>
      </c>
      <c r="K10" s="5">
        <v>0.22</v>
      </c>
      <c r="L10" s="2" t="e">
        <f>SUMIFS(#REF!,#REF!,"DBE",#REF!,"Yes",#REF!,B10)</f>
        <v>#REF!</v>
      </c>
      <c r="M10" s="40" t="e">
        <f t="shared" si="0"/>
        <v>#REF!</v>
      </c>
      <c r="N10" s="3">
        <v>0.85</v>
      </c>
      <c r="O10" s="2" t="e">
        <f>SUMIF(#REF!,'Analyst Table'!B10,#REF!)</f>
        <v>#REF!</v>
      </c>
      <c r="P10" s="6" t="e">
        <f>SUMIF(#REF!,'Analyst Table'!B10,#REF!)</f>
        <v>#REF!</v>
      </c>
      <c r="Q10" s="3" t="e">
        <f>SUMIF(#REF!,'Analyst Table'!B10,#REF!)</f>
        <v>#REF!</v>
      </c>
    </row>
    <row r="11" spans="1:17" x14ac:dyDescent="0.35">
      <c r="A11" t="s">
        <v>5</v>
      </c>
      <c r="B11" t="s">
        <v>163</v>
      </c>
      <c r="C11" s="2">
        <v>25000000</v>
      </c>
      <c r="E11" s="2">
        <v>19044151</v>
      </c>
      <c r="F11" s="2">
        <v>7281569.7700000005</v>
      </c>
      <c r="G11" s="3">
        <f t="shared" si="1"/>
        <v>0.2912627908</v>
      </c>
      <c r="H11" s="2">
        <v>5322116.6199999992</v>
      </c>
      <c r="I11" s="2">
        <v>680153.88000000082</v>
      </c>
      <c r="J11" s="2">
        <v>740129.73999999929</v>
      </c>
      <c r="K11" s="5">
        <v>0.22</v>
      </c>
      <c r="L11" s="2" t="e">
        <f>SUMIFS(#REF!,#REF!,"DBE",#REF!,"Yes",#REF!,B11)</f>
        <v>#REF!</v>
      </c>
      <c r="M11" s="40" t="e">
        <f t="shared" si="0"/>
        <v>#REF!</v>
      </c>
      <c r="N11" s="3">
        <v>0.3</v>
      </c>
      <c r="O11" s="2" t="e">
        <f>SUMIF(#REF!,'Analyst Table'!B11,#REF!)</f>
        <v>#REF!</v>
      </c>
      <c r="P11" s="6" t="e">
        <f>SUMIF(#REF!,'Analyst Table'!B11,#REF!)</f>
        <v>#REF!</v>
      </c>
      <c r="Q11" s="3" t="e">
        <f>SUMIF(#REF!,'Analyst Table'!B11,#REF!)</f>
        <v>#REF!</v>
      </c>
    </row>
    <row r="12" spans="1:17" x14ac:dyDescent="0.35">
      <c r="A12" t="s">
        <v>5</v>
      </c>
      <c r="B12" t="s">
        <v>167</v>
      </c>
      <c r="C12" s="2">
        <v>25000000</v>
      </c>
      <c r="E12" s="2">
        <v>18963449.079999998</v>
      </c>
      <c r="F12" s="2">
        <v>7756141.2199999988</v>
      </c>
      <c r="G12" s="3">
        <f t="shared" si="1"/>
        <v>0.31024564879999994</v>
      </c>
      <c r="H12" s="2">
        <v>2533161.19</v>
      </c>
      <c r="I12" s="2">
        <v>625209.59999999963</v>
      </c>
      <c r="J12" s="2">
        <v>18993.830000000075</v>
      </c>
      <c r="K12" s="5">
        <v>0.22</v>
      </c>
      <c r="L12" s="2" t="e">
        <f>SUMIFS(#REF!,#REF!,"DBE",#REF!,"Yes",#REF!,B12)</f>
        <v>#REF!</v>
      </c>
      <c r="M12" s="40" t="e">
        <f t="shared" si="0"/>
        <v>#REF!</v>
      </c>
      <c r="N12" s="3">
        <v>0.32</v>
      </c>
      <c r="O12" s="2" t="e">
        <f>SUMIF(#REF!,'Analyst Table'!B12,#REF!)</f>
        <v>#REF!</v>
      </c>
      <c r="P12" s="6" t="e">
        <f>SUMIF(#REF!,'Analyst Table'!B12,#REF!)</f>
        <v>#REF!</v>
      </c>
      <c r="Q12" s="3" t="e">
        <f>SUMIF(#REF!,'Analyst Table'!B12,#REF!)</f>
        <v>#REF!</v>
      </c>
    </row>
    <row r="13" spans="1:17" x14ac:dyDescent="0.35">
      <c r="A13" t="s">
        <v>5</v>
      </c>
      <c r="B13" t="s">
        <v>168</v>
      </c>
      <c r="C13" s="2">
        <v>25000000</v>
      </c>
      <c r="E13" s="2">
        <v>6098284</v>
      </c>
      <c r="F13" s="2">
        <v>1349436.88</v>
      </c>
      <c r="G13" s="3">
        <f t="shared" si="1"/>
        <v>5.3977475199999993E-2</v>
      </c>
      <c r="H13" s="2">
        <v>673140.80999999994</v>
      </c>
      <c r="I13" s="2">
        <v>64677.85999999987</v>
      </c>
      <c r="J13" s="2">
        <v>0</v>
      </c>
      <c r="K13" s="5">
        <v>0.22</v>
      </c>
      <c r="L13" s="2" t="e">
        <f>SUMIFS(#REF!,#REF!,"DBE",#REF!,"Yes",#REF!,B13)</f>
        <v>#REF!</v>
      </c>
      <c r="M13" s="40" t="e">
        <f t="shared" si="0"/>
        <v>#REF!</v>
      </c>
      <c r="N13" s="3">
        <v>0.3</v>
      </c>
      <c r="O13" s="2" t="e">
        <f>SUMIF(#REF!,'Analyst Table'!B13,#REF!)</f>
        <v>#REF!</v>
      </c>
      <c r="P13" s="6" t="e">
        <f>SUMIF(#REF!,'Analyst Table'!B13,#REF!)</f>
        <v>#REF!</v>
      </c>
      <c r="Q13" s="3" t="e">
        <f>SUMIF(#REF!,'Analyst Table'!B13,#REF!)</f>
        <v>#REF!</v>
      </c>
    </row>
    <row r="14" spans="1:17" x14ac:dyDescent="0.35">
      <c r="A14" t="s">
        <v>5</v>
      </c>
      <c r="B14" t="s">
        <v>172</v>
      </c>
      <c r="C14" s="2">
        <v>25000000</v>
      </c>
      <c r="E14" s="2">
        <v>19249780.260000002</v>
      </c>
      <c r="F14" s="2">
        <v>7332838.6699999971</v>
      </c>
      <c r="G14" s="3">
        <f t="shared" si="1"/>
        <v>0.29331354679999988</v>
      </c>
      <c r="H14" s="2">
        <v>0</v>
      </c>
      <c r="I14" s="2">
        <v>1189218.8899999987</v>
      </c>
      <c r="J14" s="2">
        <v>0</v>
      </c>
      <c r="K14" s="5">
        <v>0.22</v>
      </c>
      <c r="L14" s="2" t="e">
        <f>SUMIFS(#REF!,#REF!,"DBE",#REF!,"Yes",#REF!,B14)</f>
        <v>#REF!</v>
      </c>
      <c r="M14" s="40" t="e">
        <f t="shared" si="0"/>
        <v>#REF!</v>
      </c>
      <c r="N14" s="3">
        <v>0.3</v>
      </c>
      <c r="O14" s="2" t="e">
        <f>SUMIF(#REF!,'Analyst Table'!B14,#REF!)</f>
        <v>#REF!</v>
      </c>
      <c r="P14" s="6" t="e">
        <f>SUMIF(#REF!,'Analyst Table'!B14,#REF!)</f>
        <v>#REF!</v>
      </c>
      <c r="Q14" s="3" t="e">
        <f>SUMIF(#REF!,'Analyst Table'!B14,#REF!)</f>
        <v>#REF!</v>
      </c>
    </row>
    <row r="15" spans="1:17" x14ac:dyDescent="0.35">
      <c r="A15" t="s">
        <v>5</v>
      </c>
      <c r="B15" t="s">
        <v>174</v>
      </c>
      <c r="C15" s="41">
        <v>40000000</v>
      </c>
      <c r="E15" s="2">
        <v>15743283</v>
      </c>
      <c r="F15" s="2">
        <v>4709344.71</v>
      </c>
      <c r="G15" s="3">
        <f t="shared" si="1"/>
        <v>0.11773361775000001</v>
      </c>
      <c r="H15" s="2">
        <v>1728739.9</v>
      </c>
      <c r="I15" s="2">
        <v>540123.23</v>
      </c>
      <c r="J15" s="2">
        <v>22471.950000000186</v>
      </c>
      <c r="K15" s="5">
        <v>0</v>
      </c>
      <c r="L15" s="2" t="e">
        <f>SUMIFS(#REF!,#REF!,"DBE",#REF!,"Yes",#REF!,B15)</f>
        <v>#REF!</v>
      </c>
      <c r="M15" s="40" t="e">
        <f t="shared" si="0"/>
        <v>#REF!</v>
      </c>
      <c r="N15" s="5">
        <v>0.3</v>
      </c>
      <c r="O15" s="2" t="e">
        <f>SUMIF(#REF!,'Analyst Table'!B15,#REF!)</f>
        <v>#REF!</v>
      </c>
      <c r="P15" s="6" t="e">
        <f>SUMIF(#REF!,'Analyst Table'!B15,#REF!)</f>
        <v>#REF!</v>
      </c>
      <c r="Q15" s="3" t="e">
        <f>SUMIF(#REF!,'Analyst Table'!B15,#REF!)</f>
        <v>#REF!</v>
      </c>
    </row>
    <row r="16" spans="1:17" x14ac:dyDescent="0.35">
      <c r="A16" t="s">
        <v>5</v>
      </c>
      <c r="B16" t="s">
        <v>180</v>
      </c>
      <c r="C16" s="41">
        <v>40000000</v>
      </c>
      <c r="E16" s="2">
        <v>1874546</v>
      </c>
      <c r="F16" s="2">
        <v>449236.65</v>
      </c>
      <c r="G16" s="3">
        <f t="shared" si="1"/>
        <v>1.123091625E-2</v>
      </c>
      <c r="H16" s="2">
        <v>149920.83999999997</v>
      </c>
      <c r="I16" s="2">
        <v>130217.84000000003</v>
      </c>
      <c r="J16" s="2">
        <v>72259.659999999974</v>
      </c>
      <c r="K16" s="5">
        <v>0.22</v>
      </c>
      <c r="L16" s="2" t="e">
        <f>SUMIFS(#REF!,#REF!,"DBE",#REF!,"Yes",#REF!,B16)</f>
        <v>#REF!</v>
      </c>
      <c r="M16" s="40" t="e">
        <f t="shared" si="0"/>
        <v>#REF!</v>
      </c>
      <c r="N16" s="5">
        <v>0.52</v>
      </c>
      <c r="O16" s="2" t="e">
        <f>SUMIF(#REF!,'Analyst Table'!B16,#REF!)</f>
        <v>#REF!</v>
      </c>
      <c r="P16" s="6" t="e">
        <f>SUMIF(#REF!,'Analyst Table'!B16,#REF!)</f>
        <v>#REF!</v>
      </c>
      <c r="Q16" s="3" t="e">
        <f>SUMIF(#REF!,'Analyst Table'!B16,#REF!)</f>
        <v>#REF!</v>
      </c>
    </row>
    <row r="17" spans="1:17" x14ac:dyDescent="0.35">
      <c r="A17" t="s">
        <v>5</v>
      </c>
      <c r="B17" t="s">
        <v>188</v>
      </c>
      <c r="C17" s="41">
        <v>40000000</v>
      </c>
      <c r="E17" s="2">
        <v>32198644.530000001</v>
      </c>
      <c r="F17" s="2">
        <v>9880341.3500000034</v>
      </c>
      <c r="G17" s="3">
        <f t="shared" si="1"/>
        <v>0.24700853375000009</v>
      </c>
      <c r="H17" s="2">
        <v>3221944.16</v>
      </c>
      <c r="I17" s="2">
        <v>2011356.4200000027</v>
      </c>
      <c r="J17" s="2">
        <v>1210308.0699999998</v>
      </c>
      <c r="K17" s="5">
        <v>0.15</v>
      </c>
      <c r="L17" s="2" t="e">
        <f>SUMIFS(#REF!,#REF!,"DBE",#REF!,"Yes",#REF!,B17)</f>
        <v>#REF!</v>
      </c>
      <c r="M17" s="40" t="e">
        <f t="shared" si="0"/>
        <v>#REF!</v>
      </c>
      <c r="N17" s="5">
        <v>0.3</v>
      </c>
      <c r="O17" s="2" t="e">
        <f>SUMIF(#REF!,'Analyst Table'!B17,#REF!)</f>
        <v>#REF!</v>
      </c>
      <c r="P17" s="6" t="e">
        <f>SUMIF(#REF!,'Analyst Table'!B17,#REF!)</f>
        <v>#REF!</v>
      </c>
      <c r="Q17" s="3" t="e">
        <f>SUMIF(#REF!,'Analyst Table'!B17,#REF!)</f>
        <v>#REF!</v>
      </c>
    </row>
    <row r="18" spans="1:17" x14ac:dyDescent="0.35">
      <c r="A18" t="s">
        <v>5</v>
      </c>
      <c r="B18" t="s">
        <v>198</v>
      </c>
      <c r="C18" s="41">
        <v>40000000</v>
      </c>
      <c r="E18" s="2">
        <v>14621299.900000002</v>
      </c>
      <c r="F18" s="2">
        <v>4741050.1399999997</v>
      </c>
      <c r="G18" s="3">
        <f t="shared" si="1"/>
        <v>0.1185262535</v>
      </c>
      <c r="H18" s="2">
        <v>1076717.9100000001</v>
      </c>
      <c r="I18" s="2">
        <v>695939.93999999948</v>
      </c>
      <c r="J18" s="2">
        <v>188754.44000000006</v>
      </c>
      <c r="K18" s="5">
        <v>0.17</v>
      </c>
      <c r="L18" s="2" t="e">
        <f>SUMIFS(#REF!,#REF!,"DBE",#REF!,"Yes",#REF!,B18)</f>
        <v>#REF!</v>
      </c>
      <c r="M18" s="40" t="e">
        <f t="shared" si="0"/>
        <v>#REF!</v>
      </c>
      <c r="N18" s="5">
        <v>0.31</v>
      </c>
      <c r="O18" s="2" t="e">
        <f>SUMIF(#REF!,'Analyst Table'!B18,#REF!)</f>
        <v>#REF!</v>
      </c>
      <c r="P18" s="6" t="e">
        <f>SUMIF(#REF!,'Analyst Table'!B18,#REF!)</f>
        <v>#REF!</v>
      </c>
      <c r="Q18" s="3" t="e">
        <f>SUMIF(#REF!,'Analyst Table'!B18,#REF!)</f>
        <v>#REF!</v>
      </c>
    </row>
    <row r="19" spans="1:17" x14ac:dyDescent="0.35">
      <c r="A19" t="s">
        <v>5</v>
      </c>
      <c r="B19" t="s">
        <v>201</v>
      </c>
      <c r="C19" s="41">
        <v>40000000</v>
      </c>
      <c r="E19" s="2">
        <v>13228536</v>
      </c>
      <c r="F19" s="2">
        <v>6770132.2700000005</v>
      </c>
      <c r="G19" s="3">
        <f t="shared" si="1"/>
        <v>0.16925330675</v>
      </c>
      <c r="H19" s="2">
        <v>567455.81000000006</v>
      </c>
      <c r="I19" s="2">
        <v>1818508.9600000009</v>
      </c>
      <c r="J19" s="2">
        <v>0</v>
      </c>
      <c r="K19" s="5">
        <v>0.25</v>
      </c>
      <c r="L19" s="2" t="e">
        <f>SUMIFS(#REF!,#REF!,"DBE",#REF!,"Yes",#REF!,B19)</f>
        <v>#REF!</v>
      </c>
      <c r="M19" s="40" t="e">
        <f t="shared" si="0"/>
        <v>#REF!</v>
      </c>
      <c r="N19" s="5">
        <v>0.3</v>
      </c>
      <c r="O19" s="2" t="e">
        <f>SUMIF(#REF!,'Analyst Table'!B19,#REF!)</f>
        <v>#REF!</v>
      </c>
      <c r="P19" s="6" t="e">
        <f>SUMIF(#REF!,'Analyst Table'!B19,#REF!)</f>
        <v>#REF!</v>
      </c>
      <c r="Q19" s="3" t="e">
        <f>SUMIF(#REF!,'Analyst Table'!B19,#REF!)</f>
        <v>#REF!</v>
      </c>
    </row>
    <row r="20" spans="1:17" x14ac:dyDescent="0.35">
      <c r="A20" t="s">
        <v>5</v>
      </c>
      <c r="B20" t="s">
        <v>205</v>
      </c>
      <c r="C20" s="41">
        <v>40000000</v>
      </c>
      <c r="E20" s="2">
        <v>17287242.510000002</v>
      </c>
      <c r="F20" s="2">
        <v>3051049.5700000003</v>
      </c>
      <c r="G20" s="3">
        <f t="shared" si="1"/>
        <v>7.6276239250000002E-2</v>
      </c>
      <c r="H20" s="2">
        <v>1047610.5299999999</v>
      </c>
      <c r="I20" s="2">
        <v>510619.44000000041</v>
      </c>
      <c r="J20" s="2">
        <v>1047610.5299999999</v>
      </c>
      <c r="K20" s="5">
        <v>0.3</v>
      </c>
      <c r="L20" s="2" t="e">
        <f>SUMIFS(#REF!,#REF!,"DBE",#REF!,"Yes",#REF!,B20)</f>
        <v>#REF!</v>
      </c>
      <c r="M20" s="40" t="e">
        <f t="shared" si="0"/>
        <v>#REF!</v>
      </c>
      <c r="N20" s="5">
        <v>0.3</v>
      </c>
      <c r="O20" s="2" t="e">
        <f>SUMIF(#REF!,'Analyst Table'!B20,#REF!)</f>
        <v>#REF!</v>
      </c>
      <c r="P20" s="6" t="e">
        <f>SUMIF(#REF!,'Analyst Table'!B20,#REF!)</f>
        <v>#REF!</v>
      </c>
      <c r="Q20" s="3" t="e">
        <f>SUMIF(#REF!,'Analyst Table'!B20,#REF!)</f>
        <v>#REF!</v>
      </c>
    </row>
    <row r="21" spans="1:17" x14ac:dyDescent="0.35">
      <c r="A21" t="s">
        <v>5</v>
      </c>
      <c r="B21" t="s">
        <v>206</v>
      </c>
      <c r="C21" s="41">
        <v>40000000</v>
      </c>
      <c r="E21" s="2">
        <v>10987906</v>
      </c>
      <c r="F21" s="2">
        <v>4314914.8500000006</v>
      </c>
      <c r="G21" s="3">
        <f t="shared" si="1"/>
        <v>0.10787287125000002</v>
      </c>
      <c r="H21" s="2">
        <v>1137803.58</v>
      </c>
      <c r="I21" s="2">
        <v>179133.61000000034</v>
      </c>
      <c r="J21" s="2">
        <v>561678.73</v>
      </c>
      <c r="K21" s="5">
        <v>0.28000000000000003</v>
      </c>
      <c r="L21" s="2" t="e">
        <f>SUMIFS(#REF!,#REF!,"DBE",#REF!,"Yes",#REF!,B21)</f>
        <v>#REF!</v>
      </c>
      <c r="M21" s="40" t="e">
        <f t="shared" si="0"/>
        <v>#REF!</v>
      </c>
      <c r="N21" s="5">
        <v>0.32</v>
      </c>
      <c r="O21" s="2" t="e">
        <f>SUMIF(#REF!,'Analyst Table'!B21,#REF!)</f>
        <v>#REF!</v>
      </c>
      <c r="P21" s="6" t="e">
        <f>SUMIF(#REF!,'Analyst Table'!B21,#REF!)</f>
        <v>#REF!</v>
      </c>
      <c r="Q21" s="3" t="e">
        <f>SUMIF(#REF!,'Analyst Table'!B21,#REF!)</f>
        <v>#REF!</v>
      </c>
    </row>
    <row r="22" spans="1:17" x14ac:dyDescent="0.35">
      <c r="A22" t="s">
        <v>5</v>
      </c>
      <c r="B22" t="s">
        <v>212</v>
      </c>
      <c r="C22" s="41">
        <v>40000000</v>
      </c>
      <c r="E22" s="2">
        <v>26898813</v>
      </c>
      <c r="F22" s="2">
        <v>5214602.03</v>
      </c>
      <c r="G22" s="3">
        <f t="shared" si="1"/>
        <v>0.13036505075000002</v>
      </c>
      <c r="H22" s="2">
        <v>1072310.3699999999</v>
      </c>
      <c r="I22" s="2">
        <v>628803.38000000082</v>
      </c>
      <c r="J22" s="2">
        <v>287739.96999999986</v>
      </c>
      <c r="K22" s="5">
        <v>0.22</v>
      </c>
      <c r="L22" s="2" t="e">
        <f>SUMIFS(#REF!,#REF!,"DBE",#REF!,"Yes",#REF!,B22)</f>
        <v>#REF!</v>
      </c>
      <c r="M22" s="40" t="e">
        <f t="shared" si="0"/>
        <v>#REF!</v>
      </c>
      <c r="N22" s="5">
        <v>0.3</v>
      </c>
      <c r="O22" s="2" t="e">
        <f>SUMIF(#REF!,'Analyst Table'!B22,#REF!)</f>
        <v>#REF!</v>
      </c>
      <c r="P22" s="6" t="e">
        <f>SUMIF(#REF!,'Analyst Table'!B22,#REF!)</f>
        <v>#REF!</v>
      </c>
      <c r="Q22" s="3" t="e">
        <f>SUMIF(#REF!,'Analyst Table'!B22,#REF!)</f>
        <v>#REF!</v>
      </c>
    </row>
    <row r="23" spans="1:17" x14ac:dyDescent="0.35">
      <c r="A23" t="s">
        <v>5</v>
      </c>
      <c r="B23" t="s">
        <v>213</v>
      </c>
      <c r="C23" s="41">
        <v>25000000</v>
      </c>
      <c r="E23" s="2">
        <v>19670923.91</v>
      </c>
      <c r="F23" s="2">
        <v>5941208.9199999999</v>
      </c>
      <c r="G23" s="3">
        <f t="shared" si="1"/>
        <v>0.23764835679999999</v>
      </c>
      <c r="H23" s="2">
        <v>2136988.6</v>
      </c>
      <c r="I23" s="2">
        <v>520283.20000000019</v>
      </c>
      <c r="J23" s="2">
        <v>0</v>
      </c>
      <c r="K23" s="5">
        <v>0.25</v>
      </c>
      <c r="L23" s="2" t="e">
        <f>SUMIFS(#REF!,#REF!,"DBE",#REF!,"Yes",#REF!,B23)</f>
        <v>#REF!</v>
      </c>
      <c r="M23" s="40" t="e">
        <f t="shared" si="0"/>
        <v>#REF!</v>
      </c>
      <c r="N23" s="5">
        <v>0.75</v>
      </c>
      <c r="O23" s="2" t="e">
        <f>SUMIF(#REF!,'Analyst Table'!B23,#REF!)</f>
        <v>#REF!</v>
      </c>
      <c r="P23" s="6" t="e">
        <f>SUMIF(#REF!,'Analyst Table'!B23,#REF!)</f>
        <v>#REF!</v>
      </c>
      <c r="Q23" s="3" t="e">
        <f>SUMIF(#REF!,'Analyst Table'!B23,#REF!)</f>
        <v>#REF!</v>
      </c>
    </row>
    <row r="24" spans="1:17" x14ac:dyDescent="0.35">
      <c r="A24" t="s">
        <v>5</v>
      </c>
      <c r="B24" t="s">
        <v>215</v>
      </c>
      <c r="C24" s="41">
        <v>25000000</v>
      </c>
      <c r="E24" s="2">
        <v>16540644</v>
      </c>
      <c r="F24" s="2">
        <v>9961362.1100000013</v>
      </c>
      <c r="G24" s="3">
        <f t="shared" si="1"/>
        <v>0.39845448440000003</v>
      </c>
      <c r="H24" s="2">
        <v>796377.34999999986</v>
      </c>
      <c r="I24" s="2">
        <v>792685.52000000142</v>
      </c>
      <c r="J24" s="2">
        <v>0</v>
      </c>
      <c r="K24" s="5">
        <v>0.22</v>
      </c>
      <c r="L24" s="2" t="e">
        <f>SUMIFS(#REF!,#REF!,"DBE",#REF!,"Yes",#REF!,B24)</f>
        <v>#REF!</v>
      </c>
      <c r="M24" s="40" t="e">
        <f>L24/F24</f>
        <v>#REF!</v>
      </c>
      <c r="N24" s="5">
        <v>0.3</v>
      </c>
      <c r="O24" s="2" t="e">
        <f>SUMIF(#REF!,'Analyst Table'!B24,#REF!)</f>
        <v>#REF!</v>
      </c>
      <c r="P24" s="6" t="e">
        <f>SUMIF(#REF!,'Analyst Table'!B24,#REF!)</f>
        <v>#REF!</v>
      </c>
      <c r="Q24" s="3" t="e">
        <f>SUMIF(#REF!,'Analyst Table'!B24,#REF!)</f>
        <v>#REF!</v>
      </c>
    </row>
    <row r="25" spans="1:17" x14ac:dyDescent="0.35">
      <c r="A25" t="s">
        <v>5</v>
      </c>
      <c r="B25" t="s">
        <v>217</v>
      </c>
      <c r="C25" s="2">
        <v>10000000</v>
      </c>
      <c r="E25" s="2">
        <v>0</v>
      </c>
      <c r="F25" s="2">
        <v>1403580.6</v>
      </c>
      <c r="G25" s="3">
        <f t="shared" si="1"/>
        <v>0.14035806000000001</v>
      </c>
      <c r="H25" s="2">
        <v>0</v>
      </c>
      <c r="I25" s="2">
        <v>0</v>
      </c>
      <c r="J25" s="2">
        <v>0</v>
      </c>
      <c r="K25" s="5">
        <v>0.18</v>
      </c>
      <c r="L25" s="2" t="e">
        <f>SUMIFS(#REF!,#REF!,"DBE",#REF!,"Yes",#REF!,B25)</f>
        <v>#REF!</v>
      </c>
      <c r="M25" s="40" t="e">
        <f>SUMIF(#REF!,'Analyst Table'!B25,#REF!)</f>
        <v>#REF!</v>
      </c>
      <c r="N25" s="5">
        <v>0.25</v>
      </c>
      <c r="O25" s="2" t="e">
        <f>SUMIF(#REF!,'Analyst Table'!B25,#REF!)</f>
        <v>#REF!</v>
      </c>
      <c r="P25" s="6" t="e">
        <f>SUMIF(#REF!,'Analyst Table'!B25,#REF!)</f>
        <v>#REF!</v>
      </c>
      <c r="Q25" s="3">
        <v>0</v>
      </c>
    </row>
    <row r="26" spans="1:17" x14ac:dyDescent="0.35">
      <c r="A26" t="s">
        <v>7</v>
      </c>
      <c r="B26" t="s">
        <v>49</v>
      </c>
      <c r="C26" s="2"/>
      <c r="E26" s="2">
        <v>8836400</v>
      </c>
      <c r="F26" s="2">
        <v>1758503.5100000002</v>
      </c>
      <c r="G26" s="3">
        <v>0.19900677991037077</v>
      </c>
      <c r="H26" s="2">
        <v>0</v>
      </c>
      <c r="I26" s="2">
        <v>188169.61000000034</v>
      </c>
      <c r="J26" s="2">
        <v>0</v>
      </c>
      <c r="K26" s="5">
        <v>0</v>
      </c>
      <c r="L26" s="2">
        <v>0</v>
      </c>
      <c r="M26" s="3">
        <v>2.5567492544581582E-3</v>
      </c>
      <c r="O26" s="2">
        <v>0</v>
      </c>
      <c r="P26" s="6">
        <v>0</v>
      </c>
      <c r="Q26" s="3">
        <v>0</v>
      </c>
    </row>
    <row r="27" spans="1:17" x14ac:dyDescent="0.35">
      <c r="A27" t="s">
        <v>7</v>
      </c>
      <c r="B27" t="s">
        <v>50</v>
      </c>
      <c r="C27" s="2"/>
      <c r="E27" s="2">
        <v>15227352.779999999</v>
      </c>
      <c r="F27" s="2">
        <v>11180083.439999999</v>
      </c>
      <c r="G27" s="3">
        <v>0.73421057497822018</v>
      </c>
      <c r="H27" s="2">
        <v>4387615.6600000011</v>
      </c>
      <c r="I27" s="2">
        <v>93506.379999998957</v>
      </c>
      <c r="J27" s="2">
        <v>0</v>
      </c>
      <c r="K27" s="5">
        <v>0.3</v>
      </c>
      <c r="L27" s="2">
        <v>28584.67</v>
      </c>
      <c r="M27" s="3">
        <v>2.5567492544581582E-3</v>
      </c>
      <c r="O27" s="2">
        <v>0</v>
      </c>
      <c r="P27" s="6">
        <v>0</v>
      </c>
      <c r="Q27" s="3">
        <v>2.5567492544581582E-3</v>
      </c>
    </row>
    <row r="28" spans="1:17" x14ac:dyDescent="0.35">
      <c r="A28" t="s">
        <v>7</v>
      </c>
      <c r="B28" t="s">
        <v>55</v>
      </c>
      <c r="C28" s="2"/>
      <c r="E28" s="2">
        <v>8248001.4900000002</v>
      </c>
      <c r="F28" s="2">
        <v>5627880.9699999997</v>
      </c>
      <c r="G28" s="3">
        <v>0.68233268105289824</v>
      </c>
      <c r="H28" s="2">
        <v>2617544.6300000004</v>
      </c>
      <c r="I28" s="2">
        <v>53891.349999998696</v>
      </c>
      <c r="J28" s="2">
        <v>13068.469999999739</v>
      </c>
      <c r="K28" s="5">
        <v>0.3</v>
      </c>
      <c r="L28" s="2">
        <v>1099832.7200000002</v>
      </c>
      <c r="M28" s="3">
        <v>0.19542572521749696</v>
      </c>
      <c r="O28" s="2">
        <v>0</v>
      </c>
      <c r="P28" s="6">
        <v>0</v>
      </c>
      <c r="Q28" s="3">
        <v>0.19542572521749696</v>
      </c>
    </row>
    <row r="29" spans="1:17" x14ac:dyDescent="0.35">
      <c r="A29" t="s">
        <v>7</v>
      </c>
      <c r="B29" t="s">
        <v>58</v>
      </c>
      <c r="C29" s="2"/>
      <c r="E29" s="2">
        <v>133612</v>
      </c>
      <c r="F29" s="2">
        <v>66806</v>
      </c>
      <c r="G29" s="3">
        <v>0.5</v>
      </c>
      <c r="H29" s="2">
        <v>0</v>
      </c>
      <c r="I29" s="2">
        <v>0</v>
      </c>
      <c r="J29" s="2">
        <v>0</v>
      </c>
      <c r="K29" s="5">
        <v>0</v>
      </c>
      <c r="L29" s="2">
        <v>0</v>
      </c>
      <c r="M29" s="3">
        <v>0</v>
      </c>
      <c r="O29" s="2">
        <v>0</v>
      </c>
      <c r="P29" s="6">
        <v>0</v>
      </c>
      <c r="Q29" s="3">
        <v>0</v>
      </c>
    </row>
    <row r="30" spans="1:17" x14ac:dyDescent="0.35">
      <c r="A30" t="s">
        <v>7</v>
      </c>
      <c r="B30" t="s">
        <v>59</v>
      </c>
      <c r="C30" s="2"/>
      <c r="E30" s="2">
        <v>1000000</v>
      </c>
      <c r="F30" s="2">
        <v>152382.84</v>
      </c>
      <c r="G30" s="3">
        <v>0.15238283999999999</v>
      </c>
      <c r="H30" s="2">
        <v>0</v>
      </c>
      <c r="I30" s="2">
        <v>0</v>
      </c>
      <c r="J30" s="2">
        <v>0</v>
      </c>
      <c r="K30" s="5">
        <v>0</v>
      </c>
      <c r="L30" s="2">
        <v>0</v>
      </c>
      <c r="M30" s="3">
        <v>0</v>
      </c>
      <c r="O30" s="2">
        <v>0</v>
      </c>
      <c r="P30" s="6">
        <v>0</v>
      </c>
      <c r="Q30" s="3">
        <v>0</v>
      </c>
    </row>
    <row r="31" spans="1:17" x14ac:dyDescent="0.35">
      <c r="A31" t="s">
        <v>7</v>
      </c>
      <c r="B31" t="s">
        <v>61</v>
      </c>
      <c r="C31" s="2"/>
      <c r="E31" s="2">
        <v>483296.05</v>
      </c>
      <c r="F31" s="2">
        <v>178904.05</v>
      </c>
      <c r="G31" s="3">
        <v>0.37017486486802448</v>
      </c>
      <c r="H31" s="2">
        <v>0</v>
      </c>
      <c r="I31" s="2">
        <v>0</v>
      </c>
      <c r="J31" s="2">
        <v>0</v>
      </c>
      <c r="K31" s="5">
        <v>0</v>
      </c>
      <c r="L31" s="2">
        <v>0</v>
      </c>
      <c r="M31" s="3">
        <v>0</v>
      </c>
      <c r="O31" s="2">
        <v>0</v>
      </c>
      <c r="P31" s="6">
        <v>0</v>
      </c>
      <c r="Q31" s="3">
        <v>0</v>
      </c>
    </row>
    <row r="32" spans="1:17" x14ac:dyDescent="0.35">
      <c r="A32" t="s">
        <v>7</v>
      </c>
      <c r="B32" t="s">
        <v>67</v>
      </c>
      <c r="C32" s="2"/>
      <c r="E32" s="2">
        <v>2108750.19</v>
      </c>
      <c r="F32" s="2">
        <v>1320154.5500000003</v>
      </c>
      <c r="G32" s="3">
        <v>0.62603648182718141</v>
      </c>
      <c r="H32" s="2">
        <v>204250.53999999998</v>
      </c>
      <c r="I32" s="2">
        <v>12674.100000000093</v>
      </c>
      <c r="J32" s="2">
        <v>0</v>
      </c>
      <c r="K32" s="5">
        <v>0.18</v>
      </c>
      <c r="L32" s="2">
        <v>1502</v>
      </c>
      <c r="M32" s="3">
        <v>1.1377455768341667E-3</v>
      </c>
      <c r="O32" s="2">
        <v>0</v>
      </c>
      <c r="P32" s="6">
        <v>0</v>
      </c>
      <c r="Q32" s="3">
        <v>1.1377455768341667E-3</v>
      </c>
    </row>
    <row r="33" spans="1:17" x14ac:dyDescent="0.35">
      <c r="A33" t="s">
        <v>7</v>
      </c>
      <c r="B33" t="s">
        <v>69</v>
      </c>
      <c r="C33" s="2"/>
      <c r="E33" s="2">
        <v>905250.31</v>
      </c>
      <c r="F33" s="2">
        <v>810177.48</v>
      </c>
      <c r="G33" s="3">
        <v>0.89497619724648303</v>
      </c>
      <c r="H33" s="2">
        <v>330391.69</v>
      </c>
      <c r="I33" s="2">
        <v>0</v>
      </c>
      <c r="J33" s="2">
        <v>0</v>
      </c>
      <c r="K33" s="5">
        <v>0.12</v>
      </c>
      <c r="L33" s="2">
        <v>52425</v>
      </c>
      <c r="M33" s="3">
        <v>6.4708043970809953E-2</v>
      </c>
      <c r="O33" s="2">
        <v>0</v>
      </c>
      <c r="P33" s="6">
        <v>0</v>
      </c>
      <c r="Q33" s="3">
        <v>6.4708043970809953E-2</v>
      </c>
    </row>
    <row r="34" spans="1:17" x14ac:dyDescent="0.35">
      <c r="A34" t="s">
        <v>7</v>
      </c>
      <c r="B34" t="s">
        <v>71</v>
      </c>
      <c r="C34" s="2"/>
      <c r="E34" s="2">
        <v>1041522.6</v>
      </c>
      <c r="F34" s="2">
        <v>645652.63</v>
      </c>
      <c r="G34" s="3">
        <v>0.61991226114536546</v>
      </c>
      <c r="H34" s="2">
        <v>8598.66</v>
      </c>
      <c r="I34" s="2">
        <v>61276.210000000079</v>
      </c>
      <c r="J34" s="2">
        <v>8598.66</v>
      </c>
      <c r="K34" s="5">
        <v>0.12</v>
      </c>
      <c r="L34" s="2">
        <v>0</v>
      </c>
      <c r="M34" s="3">
        <v>0</v>
      </c>
      <c r="O34" s="2">
        <v>0</v>
      </c>
      <c r="P34" s="6">
        <v>0</v>
      </c>
      <c r="Q34" s="3">
        <v>0</v>
      </c>
    </row>
    <row r="35" spans="1:17" x14ac:dyDescent="0.35">
      <c r="A35" t="s">
        <v>7</v>
      </c>
      <c r="B35" t="s">
        <v>102</v>
      </c>
      <c r="C35" s="2"/>
      <c r="E35" s="2">
        <v>2880839.87</v>
      </c>
      <c r="F35" s="2">
        <v>1486998.1</v>
      </c>
      <c r="G35" s="3">
        <v>0.51616825894595797</v>
      </c>
      <c r="H35" s="2">
        <v>171696.34</v>
      </c>
      <c r="I35" s="2">
        <v>0</v>
      </c>
      <c r="J35" s="2">
        <v>0</v>
      </c>
      <c r="K35" s="5">
        <v>0.2</v>
      </c>
      <c r="L35" s="2">
        <v>171696.34</v>
      </c>
      <c r="M35" s="3">
        <v>0.11546507019746695</v>
      </c>
      <c r="O35" s="2">
        <v>0</v>
      </c>
      <c r="P35" s="6">
        <v>0</v>
      </c>
      <c r="Q35" s="3">
        <v>0.11546507019746695</v>
      </c>
    </row>
    <row r="36" spans="1:17" x14ac:dyDescent="0.35">
      <c r="A36" t="s">
        <v>8</v>
      </c>
      <c r="B36" t="s">
        <v>32</v>
      </c>
      <c r="C36" s="2"/>
      <c r="E36" s="2">
        <v>66547684.840000004</v>
      </c>
      <c r="F36" s="2">
        <v>60341463.57</v>
      </c>
      <c r="G36" s="3">
        <v>0.90674023769690015</v>
      </c>
      <c r="H36" s="2">
        <v>15215165.690000001</v>
      </c>
      <c r="I36" s="2">
        <v>0</v>
      </c>
      <c r="J36" s="2">
        <v>0</v>
      </c>
      <c r="K36" s="5">
        <v>0</v>
      </c>
      <c r="L36" s="2">
        <v>0</v>
      </c>
      <c r="M36" s="3">
        <v>0</v>
      </c>
      <c r="O36" s="2">
        <v>0</v>
      </c>
      <c r="P36" s="6">
        <v>0</v>
      </c>
      <c r="Q36" s="3">
        <v>0</v>
      </c>
    </row>
    <row r="37" spans="1:17" x14ac:dyDescent="0.35">
      <c r="A37" t="s">
        <v>8</v>
      </c>
      <c r="B37" t="s">
        <v>47</v>
      </c>
      <c r="C37" s="2"/>
      <c r="E37" s="2">
        <v>1989651.72</v>
      </c>
      <c r="F37" s="2">
        <v>4523957.290000001</v>
      </c>
      <c r="G37" s="3">
        <v>2.2737433112162972</v>
      </c>
      <c r="H37" s="2">
        <v>104597.97</v>
      </c>
      <c r="I37" s="2">
        <v>0</v>
      </c>
      <c r="J37" s="2">
        <v>0</v>
      </c>
      <c r="K37" s="5">
        <v>0.30299999999999999</v>
      </c>
      <c r="L37" s="2">
        <v>0</v>
      </c>
      <c r="M37" s="3">
        <v>0</v>
      </c>
      <c r="O37" s="2">
        <v>0</v>
      </c>
      <c r="P37" s="6">
        <v>0</v>
      </c>
      <c r="Q37" s="3">
        <v>0</v>
      </c>
    </row>
    <row r="38" spans="1:17" x14ac:dyDescent="0.35">
      <c r="A38" t="s">
        <v>8</v>
      </c>
      <c r="B38" t="s">
        <v>49</v>
      </c>
      <c r="C38" s="2"/>
      <c r="E38" s="2">
        <v>8836400</v>
      </c>
      <c r="F38" s="2">
        <v>1758503.5100000002</v>
      </c>
      <c r="G38" s="3">
        <v>0.19900677991037077</v>
      </c>
      <c r="H38" s="2">
        <v>0</v>
      </c>
      <c r="I38" s="2">
        <v>188169.61000000034</v>
      </c>
      <c r="J38" s="2">
        <v>0</v>
      </c>
      <c r="K38" s="5">
        <v>0</v>
      </c>
      <c r="L38" s="2">
        <v>0</v>
      </c>
      <c r="M38" s="3">
        <v>0</v>
      </c>
      <c r="O38" s="2">
        <v>0</v>
      </c>
      <c r="P38" s="6">
        <v>0</v>
      </c>
      <c r="Q38" s="3">
        <v>0</v>
      </c>
    </row>
    <row r="39" spans="1:17" x14ac:dyDescent="0.35">
      <c r="A39" t="s">
        <v>8</v>
      </c>
      <c r="B39" t="s">
        <v>50</v>
      </c>
      <c r="C39" s="2"/>
      <c r="E39" s="2">
        <v>15227352.779999999</v>
      </c>
      <c r="F39" s="2">
        <v>11180083.439999999</v>
      </c>
      <c r="G39" s="3">
        <v>0.73421057497822018</v>
      </c>
      <c r="H39" s="2">
        <v>4387615.6600000011</v>
      </c>
      <c r="I39" s="2">
        <v>93506.379999998957</v>
      </c>
      <c r="J39" s="2">
        <v>0</v>
      </c>
      <c r="K39" s="5">
        <v>0.3</v>
      </c>
      <c r="L39" s="2">
        <v>28584.67</v>
      </c>
      <c r="M39" s="3">
        <v>2.5567492544581582E-3</v>
      </c>
      <c r="O39" s="2">
        <v>0</v>
      </c>
      <c r="P39" s="6">
        <v>0</v>
      </c>
      <c r="Q39" s="3">
        <v>2.5567492544581582E-3</v>
      </c>
    </row>
    <row r="40" spans="1:17" x14ac:dyDescent="0.35">
      <c r="A40" t="s">
        <v>8</v>
      </c>
      <c r="B40" t="s">
        <v>55</v>
      </c>
      <c r="C40" s="2"/>
      <c r="E40" s="2">
        <v>8248001.4900000002</v>
      </c>
      <c r="F40" s="2">
        <v>5627880.9699999997</v>
      </c>
      <c r="G40" s="3">
        <v>0.68233268105289824</v>
      </c>
      <c r="H40" s="2">
        <v>2617544.6300000004</v>
      </c>
      <c r="I40" s="2">
        <v>53891.349999998696</v>
      </c>
      <c r="J40" s="2">
        <v>13068.469999999739</v>
      </c>
      <c r="K40" s="5">
        <v>0.3</v>
      </c>
      <c r="L40" s="2">
        <v>1099832.7200000002</v>
      </c>
      <c r="M40" s="3">
        <v>0.19542572521749696</v>
      </c>
      <c r="O40" s="2">
        <v>0</v>
      </c>
      <c r="P40" s="6">
        <v>0</v>
      </c>
      <c r="Q40" s="3">
        <v>0.19542572521749696</v>
      </c>
    </row>
    <row r="41" spans="1:17" x14ac:dyDescent="0.35">
      <c r="A41" t="s">
        <v>8</v>
      </c>
      <c r="B41" t="s">
        <v>57</v>
      </c>
      <c r="C41" s="2"/>
      <c r="E41" s="2">
        <v>749322</v>
      </c>
      <c r="F41" s="2">
        <v>427239.93</v>
      </c>
      <c r="G41" s="3">
        <v>0.57016867247992187</v>
      </c>
      <c r="H41" s="2">
        <v>0</v>
      </c>
      <c r="I41" s="2">
        <v>0</v>
      </c>
      <c r="J41" s="2">
        <v>0</v>
      </c>
      <c r="K41" s="5">
        <v>0</v>
      </c>
      <c r="L41" s="2">
        <v>0</v>
      </c>
      <c r="M41" s="3">
        <v>0</v>
      </c>
      <c r="O41" s="2">
        <v>0</v>
      </c>
      <c r="P41" s="6">
        <v>0</v>
      </c>
      <c r="Q41" s="3">
        <v>0</v>
      </c>
    </row>
    <row r="42" spans="1:17" x14ac:dyDescent="0.35">
      <c r="A42" t="s">
        <v>8</v>
      </c>
      <c r="B42" t="s">
        <v>60</v>
      </c>
      <c r="C42" s="2"/>
      <c r="E42" s="2">
        <v>17500000</v>
      </c>
      <c r="F42" s="2">
        <v>5148709.5199999996</v>
      </c>
      <c r="G42" s="3">
        <v>0.29421197257142856</v>
      </c>
      <c r="H42" s="2">
        <v>0</v>
      </c>
      <c r="I42" s="2">
        <v>51848.509999999776</v>
      </c>
      <c r="J42" s="2">
        <v>0</v>
      </c>
      <c r="K42" s="5">
        <v>0</v>
      </c>
      <c r="L42" s="2">
        <v>0</v>
      </c>
      <c r="M42" s="3">
        <v>0</v>
      </c>
      <c r="O42" s="2">
        <v>0</v>
      </c>
      <c r="P42" s="6">
        <v>0</v>
      </c>
      <c r="Q42" s="3">
        <v>0</v>
      </c>
    </row>
    <row r="43" spans="1:17" x14ac:dyDescent="0.35">
      <c r="A43" t="s">
        <v>8</v>
      </c>
      <c r="B43" t="s">
        <v>63</v>
      </c>
      <c r="C43" s="2"/>
      <c r="E43" s="2">
        <v>3115000</v>
      </c>
      <c r="F43" s="2">
        <v>3059053.6</v>
      </c>
      <c r="G43" s="3">
        <v>0.98203967897271272</v>
      </c>
      <c r="H43" s="2">
        <v>0</v>
      </c>
      <c r="I43" s="2">
        <v>0</v>
      </c>
      <c r="J43" s="2">
        <v>0</v>
      </c>
      <c r="K43" s="5">
        <v>0</v>
      </c>
      <c r="L43" s="2">
        <v>0</v>
      </c>
      <c r="M43" s="3">
        <v>0</v>
      </c>
      <c r="O43" s="2">
        <v>0</v>
      </c>
      <c r="P43" s="6">
        <v>0</v>
      </c>
      <c r="Q43" s="3">
        <v>0</v>
      </c>
    </row>
    <row r="44" spans="1:17" x14ac:dyDescent="0.35">
      <c r="A44" t="s">
        <v>8</v>
      </c>
      <c r="B44" t="s">
        <v>66</v>
      </c>
      <c r="C44" s="2"/>
      <c r="E44" s="2">
        <v>3323747.4400000004</v>
      </c>
      <c r="F44" s="2">
        <v>2432417.13</v>
      </c>
      <c r="G44" s="3">
        <v>0.7318297114656821</v>
      </c>
      <c r="H44" s="2">
        <v>2493061.1</v>
      </c>
      <c r="I44" s="2">
        <v>114698.58000000007</v>
      </c>
      <c r="J44" s="2">
        <v>0</v>
      </c>
      <c r="K44" s="5">
        <v>0.3</v>
      </c>
      <c r="L44" s="2">
        <v>24619</v>
      </c>
      <c r="M44" s="3">
        <v>1.0121208116964708E-2</v>
      </c>
      <c r="O44" s="2">
        <v>0</v>
      </c>
      <c r="P44" s="6">
        <v>0</v>
      </c>
      <c r="Q44" s="3">
        <v>1.0121208116964708E-2</v>
      </c>
    </row>
    <row r="45" spans="1:17" x14ac:dyDescent="0.35">
      <c r="C45" s="2"/>
      <c r="E45" s="2"/>
      <c r="F45" s="2"/>
      <c r="G45" s="3"/>
      <c r="H45" s="2"/>
      <c r="I45" s="2"/>
      <c r="J45" s="2"/>
      <c r="K45" s="5"/>
      <c r="L45" s="2"/>
      <c r="M45" s="3"/>
      <c r="P45" s="6"/>
    </row>
    <row r="46" spans="1:17" x14ac:dyDescent="0.35">
      <c r="C46" s="2"/>
      <c r="E46" s="2"/>
      <c r="F46" s="2"/>
      <c r="G46" s="3"/>
      <c r="H46" s="2"/>
      <c r="I46" s="2"/>
      <c r="J46" s="2"/>
      <c r="K46" s="5"/>
      <c r="L46" s="2"/>
      <c r="M46" s="3"/>
      <c r="P46" s="6"/>
    </row>
    <row r="47" spans="1:17" x14ac:dyDescent="0.35">
      <c r="C47" s="2"/>
      <c r="E47" s="2"/>
      <c r="F47" s="2"/>
      <c r="G47" s="3"/>
      <c r="H47" s="2"/>
      <c r="I47" s="2"/>
      <c r="J47" s="2"/>
      <c r="K47" s="5"/>
      <c r="L47" s="2"/>
      <c r="M47" s="3"/>
      <c r="P47" s="6"/>
    </row>
    <row r="48" spans="1:17" x14ac:dyDescent="0.35">
      <c r="C48" s="2"/>
      <c r="E48" s="2"/>
      <c r="F48" s="2"/>
      <c r="G48" s="3"/>
      <c r="H48" s="2"/>
      <c r="I48" s="2"/>
      <c r="J48" s="2"/>
      <c r="K48" s="5"/>
      <c r="L48" s="2"/>
      <c r="M48" s="3"/>
      <c r="P48" s="6"/>
    </row>
    <row r="49" spans="3:16" x14ac:dyDescent="0.35">
      <c r="C49" s="2"/>
      <c r="E49" s="2"/>
      <c r="F49" s="2"/>
      <c r="G49" s="3"/>
      <c r="H49" s="2"/>
      <c r="I49" s="2"/>
      <c r="J49" s="2"/>
      <c r="K49" s="5"/>
      <c r="L49" s="2"/>
      <c r="M49" s="3"/>
      <c r="P49" s="6"/>
    </row>
    <row r="50" spans="3:16" x14ac:dyDescent="0.35">
      <c r="C50" s="2"/>
      <c r="E50" s="2"/>
      <c r="F50" s="2"/>
      <c r="G50" s="3"/>
      <c r="H50" s="2"/>
      <c r="I50" s="2"/>
      <c r="J50" s="2"/>
      <c r="K50" s="5"/>
      <c r="L50" s="2"/>
      <c r="M50" s="3"/>
      <c r="P50" s="6"/>
    </row>
    <row r="51" spans="3:16" x14ac:dyDescent="0.35">
      <c r="C51" s="2"/>
      <c r="E51" s="2"/>
      <c r="F51" s="2"/>
      <c r="G51" s="3"/>
      <c r="H51" s="2"/>
      <c r="I51" s="2"/>
      <c r="J51" s="2"/>
      <c r="K51" s="5"/>
      <c r="L51" s="2"/>
      <c r="M51" s="3"/>
      <c r="P51" s="6"/>
    </row>
    <row r="52" spans="3:16" x14ac:dyDescent="0.35">
      <c r="C52" s="2"/>
      <c r="E52" s="2"/>
      <c r="F52" s="2"/>
      <c r="G52" s="3"/>
      <c r="H52" s="2"/>
      <c r="I52" s="2"/>
      <c r="J52" s="2"/>
      <c r="K52" s="5"/>
      <c r="L52" s="2"/>
      <c r="M52" s="3"/>
      <c r="P52" s="6"/>
    </row>
    <row r="53" spans="3:16" x14ac:dyDescent="0.35">
      <c r="C53" s="2"/>
      <c r="E53" s="2"/>
      <c r="F53" s="2"/>
      <c r="G53" s="3"/>
      <c r="H53" s="2"/>
      <c r="I53" s="2"/>
      <c r="J53" s="2"/>
      <c r="K53" s="5"/>
      <c r="L53" s="2"/>
      <c r="M53" s="3"/>
      <c r="P53" s="6"/>
    </row>
    <row r="54" spans="3:16" x14ac:dyDescent="0.35">
      <c r="C54" s="2"/>
      <c r="E54" s="2"/>
      <c r="F54" s="2"/>
      <c r="G54" s="3"/>
      <c r="H54" s="2"/>
      <c r="I54" s="2"/>
      <c r="J54" s="2"/>
      <c r="K54" s="5"/>
      <c r="L54" s="2"/>
      <c r="M54" s="3"/>
      <c r="P54" s="6"/>
    </row>
    <row r="55" spans="3:16" x14ac:dyDescent="0.35">
      <c r="C55" s="2"/>
      <c r="E55" s="2"/>
      <c r="F55" s="2"/>
      <c r="G55" s="3"/>
      <c r="H55" s="2"/>
      <c r="I55" s="2"/>
      <c r="J55" s="2"/>
      <c r="K55" s="5"/>
      <c r="L55" s="2"/>
      <c r="M55" s="3"/>
      <c r="P55" s="6"/>
    </row>
    <row r="56" spans="3:16" x14ac:dyDescent="0.35">
      <c r="C56" s="2"/>
      <c r="E56" s="2"/>
      <c r="F56" s="2"/>
      <c r="G56" s="3"/>
      <c r="H56" s="2"/>
      <c r="I56" s="2"/>
      <c r="J56" s="2"/>
      <c r="K56" s="5"/>
      <c r="L56" s="2"/>
      <c r="M56" s="3"/>
      <c r="P56" s="6"/>
    </row>
    <row r="57" spans="3:16" x14ac:dyDescent="0.35">
      <c r="C57" s="2"/>
      <c r="E57" s="2"/>
      <c r="F57" s="2"/>
      <c r="G57" s="3"/>
      <c r="H57" s="2"/>
      <c r="I57" s="2"/>
      <c r="J57" s="2"/>
      <c r="K57" s="5"/>
      <c r="L57" s="2"/>
      <c r="M57" s="3"/>
      <c r="P57" s="6"/>
    </row>
    <row r="58" spans="3:16" x14ac:dyDescent="0.35">
      <c r="C58" s="2"/>
      <c r="E58" s="2"/>
      <c r="F58" s="2"/>
      <c r="G58" s="3"/>
      <c r="H58" s="2"/>
      <c r="I58" s="2"/>
      <c r="J58" s="2"/>
      <c r="K58" s="5"/>
      <c r="L58" s="2"/>
      <c r="M58" s="3"/>
      <c r="P58" s="6"/>
    </row>
    <row r="59" spans="3:16" x14ac:dyDescent="0.35">
      <c r="C59" s="2"/>
      <c r="E59" s="2"/>
      <c r="F59" s="2"/>
      <c r="G59" s="3"/>
      <c r="H59" s="2"/>
      <c r="I59" s="2"/>
      <c r="J59" s="2"/>
      <c r="K59" s="5"/>
      <c r="L59" s="2"/>
      <c r="M59" s="3"/>
      <c r="P59" s="6"/>
    </row>
    <row r="60" spans="3:16" x14ac:dyDescent="0.35">
      <c r="C60" s="2"/>
      <c r="E60" s="2"/>
      <c r="F60" s="2"/>
      <c r="G60" s="3"/>
      <c r="H60" s="2"/>
      <c r="I60" s="2"/>
      <c r="J60" s="2"/>
      <c r="K60" s="5"/>
      <c r="L60" s="2"/>
      <c r="M60" s="3"/>
      <c r="P60" s="6"/>
    </row>
    <row r="61" spans="3:16" x14ac:dyDescent="0.35">
      <c r="C61" s="2"/>
      <c r="E61" s="2"/>
      <c r="F61" s="2"/>
      <c r="G61" s="3"/>
      <c r="H61" s="2"/>
      <c r="I61" s="2"/>
      <c r="J61" s="2"/>
      <c r="K61" s="5"/>
      <c r="L61" s="2"/>
      <c r="M61" s="3"/>
      <c r="P61" s="6"/>
    </row>
    <row r="62" spans="3:16" x14ac:dyDescent="0.35">
      <c r="C62" s="2"/>
      <c r="E62" s="2"/>
      <c r="F62" s="2"/>
      <c r="G62" s="3"/>
      <c r="H62" s="2"/>
      <c r="I62" s="2"/>
      <c r="J62" s="2"/>
      <c r="K62" s="5"/>
      <c r="L62" s="2"/>
      <c r="M62" s="3"/>
      <c r="P62" s="6"/>
    </row>
    <row r="63" spans="3:16" x14ac:dyDescent="0.35">
      <c r="C63" s="2"/>
      <c r="E63" s="2"/>
      <c r="F63" s="2"/>
      <c r="G63" s="3"/>
      <c r="H63" s="2"/>
      <c r="I63" s="2"/>
      <c r="J63" s="2"/>
      <c r="K63" s="5"/>
      <c r="L63" s="2"/>
      <c r="M63" s="3"/>
      <c r="P63" s="6"/>
    </row>
    <row r="64" spans="3:16" x14ac:dyDescent="0.35">
      <c r="C64" s="2"/>
      <c r="E64" s="2"/>
      <c r="F64" s="2"/>
      <c r="G64" s="3"/>
      <c r="H64" s="2"/>
      <c r="I64" s="2"/>
      <c r="J64" s="2"/>
      <c r="K64" s="5"/>
      <c r="L64" s="2"/>
      <c r="M64" s="3"/>
      <c r="P64" s="6"/>
    </row>
    <row r="65" spans="3:16" x14ac:dyDescent="0.35">
      <c r="C65" s="2"/>
      <c r="E65" s="2"/>
      <c r="F65" s="2"/>
      <c r="G65" s="3"/>
      <c r="H65" s="2"/>
      <c r="I65" s="2"/>
      <c r="J65" s="2"/>
      <c r="K65" s="5"/>
      <c r="L65" s="2"/>
      <c r="M65" s="3"/>
      <c r="P65" s="6"/>
    </row>
    <row r="66" spans="3:16" x14ac:dyDescent="0.35">
      <c r="C66" s="2"/>
      <c r="E66" s="2"/>
      <c r="F66" s="2"/>
      <c r="G66" s="3"/>
      <c r="H66" s="2"/>
      <c r="I66" s="2"/>
      <c r="J66" s="2"/>
      <c r="K66" s="5"/>
      <c r="L66" s="2"/>
      <c r="M66" s="3"/>
      <c r="P66" s="6"/>
    </row>
    <row r="67" spans="3:16" x14ac:dyDescent="0.35">
      <c r="C67" s="2"/>
      <c r="E67" s="2"/>
      <c r="F67" s="2"/>
      <c r="G67" s="3"/>
      <c r="H67" s="2"/>
      <c r="I67" s="2"/>
      <c r="J67" s="2"/>
      <c r="K67" s="5"/>
      <c r="L67" s="2"/>
      <c r="M67" s="3"/>
      <c r="P67" s="6"/>
    </row>
    <row r="68" spans="3:16" x14ac:dyDescent="0.35">
      <c r="C68" s="2"/>
      <c r="E68" s="2"/>
      <c r="F68" s="2"/>
      <c r="G68" s="3"/>
      <c r="H68" s="2"/>
      <c r="I68" s="2"/>
      <c r="J68" s="2"/>
      <c r="K68" s="5"/>
      <c r="L68" s="2"/>
      <c r="M68" s="3"/>
      <c r="P68" s="6"/>
    </row>
    <row r="69" spans="3:16" x14ac:dyDescent="0.35">
      <c r="C69" s="2"/>
      <c r="E69" s="2"/>
      <c r="F69" s="2"/>
      <c r="G69" s="3"/>
      <c r="H69" s="2"/>
      <c r="I69" s="2"/>
      <c r="J69" s="2"/>
      <c r="K69" s="5"/>
      <c r="L69" s="2"/>
      <c r="M69" s="3"/>
      <c r="P69" s="6"/>
    </row>
    <row r="70" spans="3:16" x14ac:dyDescent="0.35">
      <c r="C70" s="2"/>
      <c r="E70" s="2"/>
      <c r="F70" s="2"/>
      <c r="G70" s="3"/>
      <c r="H70" s="2"/>
      <c r="I70" s="2"/>
      <c r="J70" s="2"/>
      <c r="K70" s="5"/>
      <c r="L70" s="2"/>
      <c r="M70" s="3"/>
      <c r="P70" s="6"/>
    </row>
    <row r="71" spans="3:16" x14ac:dyDescent="0.35">
      <c r="C71" s="2"/>
      <c r="E71" s="2"/>
      <c r="F71" s="2"/>
      <c r="G71" s="3"/>
      <c r="H71" s="2"/>
      <c r="I71" s="2"/>
      <c r="J71" s="2"/>
      <c r="K71" s="5"/>
      <c r="L71" s="2"/>
      <c r="M71" s="3"/>
      <c r="P71" s="6"/>
    </row>
    <row r="72" spans="3:16" x14ac:dyDescent="0.35">
      <c r="C72" s="2"/>
      <c r="E72" s="2"/>
      <c r="F72" s="2"/>
      <c r="G72" s="3"/>
      <c r="H72" s="2"/>
      <c r="I72" s="2"/>
      <c r="J72" s="2"/>
      <c r="K72" s="5"/>
      <c r="L72" s="2"/>
      <c r="M72" s="3"/>
      <c r="P72" s="6"/>
    </row>
    <row r="73" spans="3:16" x14ac:dyDescent="0.35">
      <c r="C73" s="2"/>
      <c r="E73" s="2"/>
      <c r="F73" s="2"/>
      <c r="G73" s="3"/>
      <c r="H73" s="2"/>
      <c r="I73" s="2"/>
      <c r="J73" s="2"/>
      <c r="K73" s="5"/>
      <c r="L73" s="2"/>
      <c r="M73" s="3"/>
      <c r="P73" s="6"/>
    </row>
    <row r="74" spans="3:16" x14ac:dyDescent="0.35">
      <c r="C74" s="2"/>
      <c r="E74" s="2"/>
      <c r="F74" s="2"/>
      <c r="G74" s="3"/>
      <c r="H74" s="2"/>
      <c r="I74" s="2"/>
      <c r="J74" s="2"/>
      <c r="K74" s="5"/>
      <c r="L74" s="2"/>
      <c r="M74" s="3"/>
      <c r="P74" s="6"/>
    </row>
    <row r="75" spans="3:16" x14ac:dyDescent="0.35">
      <c r="C75" s="2"/>
      <c r="E75" s="2"/>
      <c r="F75" s="2"/>
      <c r="G75" s="3"/>
      <c r="H75" s="2"/>
      <c r="I75" s="2"/>
      <c r="J75" s="2"/>
      <c r="K75" s="5"/>
      <c r="L75" s="2"/>
      <c r="M75" s="3"/>
      <c r="P75" s="6"/>
    </row>
    <row r="76" spans="3:16" x14ac:dyDescent="0.35">
      <c r="C76" s="2"/>
      <c r="E76" s="2"/>
      <c r="F76" s="2"/>
      <c r="G76" s="3"/>
      <c r="H76" s="2"/>
      <c r="I76" s="2"/>
      <c r="J76" s="2"/>
      <c r="K76" s="5"/>
      <c r="L76" s="2"/>
      <c r="M76" s="3"/>
      <c r="P76" s="6"/>
    </row>
    <row r="77" spans="3:16" x14ac:dyDescent="0.35">
      <c r="C77" s="2"/>
      <c r="E77" s="2"/>
      <c r="F77" s="2"/>
      <c r="G77" s="3"/>
      <c r="H77" s="2"/>
      <c r="I77" s="2"/>
      <c r="J77" s="2"/>
      <c r="K77" s="5"/>
      <c r="L77" s="2"/>
      <c r="M77" s="3"/>
      <c r="P77" s="6"/>
    </row>
    <row r="78" spans="3:16" x14ac:dyDescent="0.35">
      <c r="C78" s="2"/>
      <c r="E78" s="2"/>
      <c r="F78" s="2"/>
      <c r="G78" s="3"/>
      <c r="H78" s="2"/>
      <c r="I78" s="2"/>
      <c r="J78" s="2"/>
      <c r="K78" s="5"/>
      <c r="L78" s="2"/>
      <c r="M78" s="3"/>
      <c r="P78" s="6"/>
    </row>
    <row r="79" spans="3:16" x14ac:dyDescent="0.35">
      <c r="C79" s="2"/>
      <c r="E79" s="2"/>
      <c r="F79" s="2"/>
      <c r="G79" s="3"/>
      <c r="H79" s="2"/>
      <c r="I79" s="2"/>
      <c r="J79" s="2"/>
      <c r="K79" s="5"/>
      <c r="L79" s="2"/>
      <c r="M79" s="3"/>
      <c r="P79" s="6"/>
    </row>
    <row r="80" spans="3:16" x14ac:dyDescent="0.35">
      <c r="C80" s="2"/>
      <c r="E80" s="2"/>
      <c r="F80" s="2"/>
      <c r="G80" s="3"/>
      <c r="H80" s="2"/>
      <c r="I80" s="2"/>
      <c r="J80" s="2"/>
      <c r="K80" s="5"/>
      <c r="L80" s="2"/>
      <c r="M80" s="3"/>
      <c r="P80" s="6"/>
    </row>
    <row r="81" spans="3:16" x14ac:dyDescent="0.35">
      <c r="C81" s="2"/>
      <c r="E81" s="2"/>
      <c r="F81" s="2"/>
      <c r="G81" s="3"/>
      <c r="H81" s="2"/>
      <c r="I81" s="2"/>
      <c r="J81" s="2"/>
      <c r="K81" s="5"/>
      <c r="L81" s="2"/>
      <c r="M81" s="3"/>
      <c r="P81" s="6"/>
    </row>
    <row r="82" spans="3:16" x14ac:dyDescent="0.35">
      <c r="C82" s="2"/>
      <c r="E82" s="2"/>
      <c r="F82" s="2"/>
      <c r="G82" s="3"/>
      <c r="H82" s="2"/>
      <c r="I82" s="2"/>
      <c r="J82" s="2"/>
      <c r="K82" s="5"/>
      <c r="L82" s="2"/>
      <c r="M82" s="3"/>
      <c r="P82" s="6"/>
    </row>
    <row r="83" spans="3:16" x14ac:dyDescent="0.35">
      <c r="C83" s="2"/>
      <c r="E83" s="2"/>
      <c r="F83" s="2"/>
      <c r="G83" s="3"/>
      <c r="H83" s="2"/>
      <c r="I83" s="2"/>
      <c r="J83" s="2"/>
      <c r="K83" s="5"/>
      <c r="L83" s="2"/>
      <c r="M83" s="3"/>
      <c r="P83" s="6"/>
    </row>
    <row r="84" spans="3:16" x14ac:dyDescent="0.35">
      <c r="C84" s="2"/>
      <c r="E84" s="2"/>
      <c r="F84" s="2"/>
      <c r="G84" s="3"/>
      <c r="H84" s="2"/>
      <c r="I84" s="2"/>
      <c r="J84" s="2"/>
      <c r="K84" s="5"/>
      <c r="L84" s="2"/>
      <c r="M84" s="3"/>
      <c r="P84" s="6"/>
    </row>
    <row r="85" spans="3:16" x14ac:dyDescent="0.35">
      <c r="C85" s="2"/>
      <c r="E85" s="2"/>
      <c r="F85" s="2"/>
      <c r="G85" s="3"/>
      <c r="H85" s="2"/>
      <c r="I85" s="2"/>
      <c r="J85" s="2"/>
      <c r="K85" s="5"/>
      <c r="L85" s="2"/>
      <c r="M85" s="3"/>
      <c r="P85" s="6"/>
    </row>
    <row r="86" spans="3:16" x14ac:dyDescent="0.35">
      <c r="C86" s="2"/>
      <c r="E86" s="2"/>
      <c r="F86" s="2"/>
      <c r="G86" s="3"/>
      <c r="H86" s="2"/>
      <c r="I86" s="2"/>
      <c r="J86" s="2"/>
      <c r="K86" s="5"/>
      <c r="L86" s="2"/>
      <c r="M86" s="3"/>
      <c r="P86" s="6"/>
    </row>
    <row r="87" spans="3:16" x14ac:dyDescent="0.35">
      <c r="C87" s="2"/>
      <c r="E87" s="2"/>
      <c r="F87" s="2"/>
      <c r="G87" s="3"/>
      <c r="H87" s="2"/>
      <c r="I87" s="2"/>
      <c r="J87" s="2"/>
      <c r="K87" s="5"/>
      <c r="L87" s="2"/>
      <c r="M87" s="3"/>
      <c r="P87" s="6"/>
    </row>
    <row r="88" spans="3:16" x14ac:dyDescent="0.35">
      <c r="C88" s="2"/>
      <c r="E88" s="2"/>
      <c r="F88" s="2"/>
      <c r="G88" s="3"/>
      <c r="H88" s="2"/>
      <c r="I88" s="2"/>
      <c r="J88" s="2"/>
      <c r="K88" s="5"/>
      <c r="L88" s="2"/>
      <c r="M88" s="3"/>
      <c r="P88" s="6"/>
    </row>
    <row r="89" spans="3:16" x14ac:dyDescent="0.35">
      <c r="C89" s="2"/>
      <c r="E89" s="2"/>
      <c r="F89" s="2"/>
      <c r="G89" s="3"/>
      <c r="H89" s="2"/>
      <c r="I89" s="2"/>
      <c r="J89" s="2"/>
      <c r="K89" s="5"/>
      <c r="L89" s="2"/>
      <c r="M89" s="3"/>
      <c r="P89" s="6"/>
    </row>
    <row r="90" spans="3:16" x14ac:dyDescent="0.35">
      <c r="C90" s="2"/>
      <c r="E90" s="2"/>
      <c r="F90" s="2"/>
      <c r="G90" s="3"/>
      <c r="H90" s="2"/>
      <c r="I90" s="2"/>
      <c r="J90" s="2"/>
      <c r="K90" s="5"/>
      <c r="L90" s="2"/>
      <c r="M90" s="3"/>
      <c r="P90" s="6"/>
    </row>
    <row r="91" spans="3:16" x14ac:dyDescent="0.35">
      <c r="C91" s="2"/>
      <c r="E91" s="2"/>
      <c r="F91" s="2"/>
      <c r="G91" s="3"/>
      <c r="H91" s="2"/>
      <c r="I91" s="2"/>
      <c r="J91" s="2"/>
      <c r="K91" s="5"/>
      <c r="L91" s="2"/>
      <c r="M91" s="3"/>
      <c r="P91" s="6"/>
    </row>
    <row r="92" spans="3:16" x14ac:dyDescent="0.35">
      <c r="C92" s="2"/>
      <c r="E92" s="2"/>
      <c r="F92" s="2"/>
      <c r="G92" s="3"/>
      <c r="H92" s="2"/>
      <c r="I92" s="2"/>
      <c r="J92" s="2"/>
      <c r="K92" s="5"/>
      <c r="L92" s="2"/>
      <c r="M92" s="3"/>
      <c r="P92" s="6"/>
    </row>
    <row r="93" spans="3:16" x14ac:dyDescent="0.35">
      <c r="C93" s="2"/>
      <c r="E93" s="2"/>
      <c r="F93" s="2"/>
      <c r="G93" s="3"/>
      <c r="H93" s="2"/>
      <c r="I93" s="2"/>
      <c r="J93" s="2"/>
      <c r="K93" s="5"/>
      <c r="L93" s="2"/>
      <c r="M93" s="3"/>
      <c r="P93" s="6"/>
    </row>
    <row r="94" spans="3:16" x14ac:dyDescent="0.35">
      <c r="C94" s="2"/>
      <c r="E94" s="2"/>
      <c r="F94" s="2"/>
      <c r="G94" s="3"/>
      <c r="H94" s="2"/>
      <c r="I94" s="2"/>
      <c r="J94" s="2"/>
      <c r="K94" s="5"/>
      <c r="L94" s="2"/>
      <c r="M94" s="3"/>
      <c r="P94" s="6"/>
    </row>
    <row r="95" spans="3:16" x14ac:dyDescent="0.35">
      <c r="C95" s="2"/>
      <c r="E95" s="2"/>
      <c r="F95" s="2"/>
      <c r="G95" s="3"/>
      <c r="H95" s="2"/>
      <c r="I95" s="2"/>
      <c r="J95" s="2"/>
      <c r="K95" s="5"/>
      <c r="L95" s="2"/>
      <c r="M95" s="3"/>
      <c r="P95" s="6"/>
    </row>
    <row r="96" spans="3:16" x14ac:dyDescent="0.35">
      <c r="C96" s="2"/>
      <c r="E96" s="2"/>
      <c r="F96" s="2"/>
      <c r="G96" s="3"/>
      <c r="H96" s="2"/>
      <c r="I96" s="2"/>
      <c r="J96" s="2"/>
      <c r="K96" s="5"/>
      <c r="L96" s="2"/>
      <c r="M96" s="3"/>
      <c r="P96" s="6"/>
    </row>
    <row r="97" spans="3:16" x14ac:dyDescent="0.35">
      <c r="C97" s="2"/>
      <c r="E97" s="2"/>
      <c r="F97" s="2"/>
      <c r="G97" s="3"/>
      <c r="H97" s="2"/>
      <c r="I97" s="2"/>
      <c r="J97" s="2"/>
      <c r="K97" s="5"/>
      <c r="L97" s="2"/>
      <c r="M97" s="3"/>
      <c r="P97" s="6"/>
    </row>
    <row r="98" spans="3:16" x14ac:dyDescent="0.35">
      <c r="C98" s="2"/>
      <c r="E98" s="2"/>
      <c r="F98" s="2"/>
      <c r="G98" s="3"/>
      <c r="H98" s="2"/>
      <c r="I98" s="2"/>
      <c r="J98" s="2"/>
      <c r="K98" s="5"/>
      <c r="L98" s="2"/>
      <c r="M98" s="3"/>
      <c r="P98" s="6"/>
    </row>
    <row r="99" spans="3:16" x14ac:dyDescent="0.35">
      <c r="C99" s="2"/>
      <c r="E99" s="2"/>
      <c r="F99" s="2"/>
      <c r="G99" s="3"/>
      <c r="H99" s="2"/>
      <c r="I99" s="2"/>
      <c r="J99" s="2"/>
      <c r="K99" s="5"/>
      <c r="L99" s="2"/>
      <c r="M99" s="3"/>
      <c r="P99" s="6"/>
    </row>
    <row r="100" spans="3:16" x14ac:dyDescent="0.35">
      <c r="C100" s="2"/>
      <c r="E100" s="2"/>
      <c r="F100" s="2"/>
      <c r="G100" s="3"/>
      <c r="H100" s="2"/>
      <c r="I100" s="2"/>
      <c r="J100" s="2"/>
      <c r="K100" s="5"/>
      <c r="L100" s="2"/>
      <c r="M100" s="3"/>
      <c r="P100" s="6"/>
    </row>
    <row r="101" spans="3:16" x14ac:dyDescent="0.35">
      <c r="C101" s="2"/>
      <c r="E101" s="2"/>
      <c r="F101" s="2"/>
      <c r="G101" s="3"/>
      <c r="H101" s="2"/>
      <c r="I101" s="2"/>
      <c r="J101" s="2"/>
      <c r="K101" s="5"/>
      <c r="L101" s="2"/>
      <c r="M101" s="3"/>
      <c r="P101" s="6"/>
    </row>
    <row r="102" spans="3:16" x14ac:dyDescent="0.35">
      <c r="C102" s="2"/>
      <c r="E102" s="2"/>
      <c r="F102" s="2"/>
      <c r="G102" s="3"/>
      <c r="H102" s="2"/>
      <c r="I102" s="2"/>
      <c r="J102" s="2"/>
      <c r="K102" s="5"/>
      <c r="L102" s="2"/>
      <c r="M102" s="3"/>
      <c r="P102" s="6"/>
    </row>
    <row r="103" spans="3:16" x14ac:dyDescent="0.35">
      <c r="C103" s="2"/>
      <c r="E103" s="2"/>
      <c r="F103" s="2"/>
      <c r="G103" s="3"/>
      <c r="H103" s="2"/>
      <c r="I103" s="2"/>
      <c r="J103" s="2"/>
      <c r="K103" s="5"/>
      <c r="L103" s="2"/>
      <c r="M103" s="3"/>
      <c r="P103" s="6"/>
    </row>
    <row r="104" spans="3:16" x14ac:dyDescent="0.35">
      <c r="C104" s="2"/>
      <c r="E104" s="2"/>
      <c r="F104" s="2"/>
      <c r="G104" s="3"/>
      <c r="H104" s="2"/>
      <c r="I104" s="2"/>
      <c r="J104" s="2"/>
      <c r="K104" s="5"/>
      <c r="L104" s="2"/>
      <c r="M104" s="3"/>
      <c r="P104" s="6"/>
    </row>
    <row r="105" spans="3:16" x14ac:dyDescent="0.35">
      <c r="C105" s="2"/>
      <c r="E105" s="2"/>
      <c r="F105" s="2"/>
      <c r="G105" s="3"/>
      <c r="H105" s="2"/>
      <c r="I105" s="2"/>
      <c r="J105" s="2"/>
      <c r="K105" s="5"/>
      <c r="L105" s="2"/>
      <c r="M105" s="3"/>
      <c r="P105" s="6"/>
    </row>
    <row r="106" spans="3:16" x14ac:dyDescent="0.35">
      <c r="C106" s="2"/>
      <c r="E106" s="2"/>
      <c r="F106" s="2"/>
      <c r="G106" s="3"/>
      <c r="H106" s="2"/>
      <c r="I106" s="2"/>
      <c r="J106" s="2"/>
      <c r="K106" s="5"/>
      <c r="L106" s="2"/>
      <c r="M106" s="3"/>
      <c r="P106" s="6"/>
    </row>
    <row r="107" spans="3:16" x14ac:dyDescent="0.35">
      <c r="C107" s="2"/>
      <c r="E107" s="2"/>
      <c r="F107" s="2"/>
      <c r="G107" s="3"/>
      <c r="H107" s="2"/>
      <c r="I107" s="2"/>
      <c r="J107" s="2"/>
      <c r="K107" s="5"/>
      <c r="L107" s="2"/>
      <c r="M107" s="3"/>
      <c r="P107" s="6"/>
    </row>
    <row r="108" spans="3:16" x14ac:dyDescent="0.35">
      <c r="C108" s="2"/>
      <c r="E108" s="2"/>
      <c r="F108" s="2"/>
      <c r="G108" s="3"/>
      <c r="H108" s="2"/>
      <c r="I108" s="2"/>
      <c r="J108" s="2"/>
      <c r="K108" s="5"/>
      <c r="L108" s="2"/>
      <c r="M108" s="3"/>
      <c r="P108" s="6"/>
    </row>
    <row r="109" spans="3:16" x14ac:dyDescent="0.35">
      <c r="C109" s="2"/>
      <c r="E109" s="2"/>
      <c r="F109" s="2"/>
      <c r="G109" s="3"/>
      <c r="H109" s="2"/>
      <c r="I109" s="2"/>
      <c r="J109" s="2"/>
      <c r="K109" s="5"/>
      <c r="L109" s="2"/>
      <c r="M109" s="3"/>
      <c r="P109" s="6"/>
    </row>
    <row r="110" spans="3:16" x14ac:dyDescent="0.35">
      <c r="C110" s="2"/>
      <c r="E110" s="2"/>
      <c r="F110" s="2"/>
      <c r="G110" s="3"/>
      <c r="H110" s="2"/>
      <c r="I110" s="2"/>
      <c r="J110" s="2"/>
      <c r="K110" s="5"/>
      <c r="L110" s="2"/>
      <c r="M110" s="3"/>
      <c r="P110" s="6"/>
    </row>
    <row r="111" spans="3:16" x14ac:dyDescent="0.35">
      <c r="C111" s="2"/>
      <c r="E111" s="2"/>
      <c r="F111" s="2"/>
      <c r="G111" s="3"/>
      <c r="H111" s="2"/>
      <c r="I111" s="2"/>
      <c r="J111" s="2"/>
      <c r="K111" s="5"/>
      <c r="L111" s="2"/>
      <c r="M111" s="3"/>
      <c r="P111" s="6"/>
    </row>
    <row r="112" spans="3:16" x14ac:dyDescent="0.35">
      <c r="C112" s="2"/>
      <c r="E112" s="2"/>
      <c r="F112" s="2"/>
      <c r="G112" s="3"/>
      <c r="H112" s="2"/>
      <c r="I112" s="2"/>
      <c r="J112" s="2"/>
      <c r="K112" s="5"/>
      <c r="L112" s="2"/>
      <c r="M112" s="3"/>
      <c r="P112" s="6"/>
    </row>
    <row r="113" spans="3:16" x14ac:dyDescent="0.35">
      <c r="C113" s="2"/>
      <c r="E113" s="2"/>
      <c r="F113" s="2"/>
      <c r="G113" s="3"/>
      <c r="H113" s="2"/>
      <c r="I113" s="2"/>
      <c r="J113" s="2"/>
      <c r="K113" s="5"/>
      <c r="L113" s="2"/>
      <c r="M113" s="3"/>
      <c r="P113" s="6"/>
    </row>
    <row r="114" spans="3:16" x14ac:dyDescent="0.35">
      <c r="C114" s="2"/>
      <c r="E114" s="2"/>
      <c r="F114" s="2"/>
      <c r="G114" s="3"/>
      <c r="H114" s="2"/>
      <c r="I114" s="2"/>
      <c r="J114" s="2"/>
      <c r="K114" s="5"/>
      <c r="L114" s="2"/>
      <c r="M114" s="3"/>
      <c r="P114" s="6"/>
    </row>
    <row r="115" spans="3:16" x14ac:dyDescent="0.35">
      <c r="C115" s="2"/>
      <c r="E115" s="2"/>
      <c r="F115" s="2"/>
      <c r="G115" s="3"/>
      <c r="H115" s="2"/>
      <c r="I115" s="2"/>
      <c r="J115" s="2"/>
      <c r="K115" s="5"/>
      <c r="L115" s="2"/>
      <c r="M115" s="3"/>
      <c r="P115" s="6"/>
    </row>
    <row r="116" spans="3:16" x14ac:dyDescent="0.35">
      <c r="C116" s="2"/>
      <c r="E116" s="2"/>
      <c r="F116" s="2"/>
      <c r="G116" s="3"/>
      <c r="H116" s="2"/>
      <c r="I116" s="2"/>
      <c r="J116" s="2"/>
      <c r="K116" s="5"/>
      <c r="L116" s="2"/>
      <c r="M116" s="3"/>
      <c r="P116" s="6"/>
    </row>
    <row r="117" spans="3:16" x14ac:dyDescent="0.35">
      <c r="C117" s="2"/>
      <c r="E117" s="2"/>
      <c r="F117" s="2"/>
      <c r="G117" s="3"/>
      <c r="H117" s="2"/>
      <c r="I117" s="2"/>
      <c r="J117" s="2"/>
      <c r="K117" s="5"/>
      <c r="L117" s="2"/>
      <c r="M117" s="3"/>
      <c r="P117" s="6"/>
    </row>
    <row r="118" spans="3:16" x14ac:dyDescent="0.35">
      <c r="C118" s="2"/>
      <c r="E118" s="2"/>
      <c r="F118" s="2"/>
      <c r="G118" s="3"/>
      <c r="H118" s="2"/>
      <c r="I118" s="2"/>
      <c r="J118" s="2"/>
      <c r="K118" s="5"/>
      <c r="L118" s="2"/>
      <c r="M118" s="3"/>
      <c r="P118" s="6"/>
    </row>
    <row r="119" spans="3:16" x14ac:dyDescent="0.35">
      <c r="C119" s="2"/>
      <c r="E119" s="2"/>
      <c r="F119" s="2"/>
      <c r="G119" s="3"/>
      <c r="H119" s="2"/>
      <c r="I119" s="2"/>
      <c r="J119" s="2"/>
      <c r="K119" s="5"/>
      <c r="L119" s="2"/>
      <c r="M119" s="3"/>
      <c r="P119" s="6"/>
    </row>
    <row r="120" spans="3:16" x14ac:dyDescent="0.35">
      <c r="C120" s="2"/>
      <c r="E120" s="2"/>
      <c r="F120" s="2"/>
      <c r="G120" s="3"/>
      <c r="H120" s="2"/>
      <c r="I120" s="2"/>
      <c r="J120" s="2"/>
      <c r="K120" s="5"/>
      <c r="L120" s="2"/>
      <c r="M120" s="3"/>
      <c r="P120" s="6"/>
    </row>
    <row r="121" spans="3:16" x14ac:dyDescent="0.35">
      <c r="C121" s="2"/>
      <c r="E121" s="2"/>
      <c r="F121" s="2"/>
      <c r="G121" s="3"/>
      <c r="H121" s="2"/>
      <c r="I121" s="2"/>
      <c r="J121" s="2"/>
      <c r="K121" s="5"/>
      <c r="L121" s="2"/>
      <c r="M121" s="3"/>
      <c r="P121" s="6"/>
    </row>
    <row r="122" spans="3:16" x14ac:dyDescent="0.35">
      <c r="C122" s="2"/>
      <c r="E122" s="2"/>
      <c r="F122" s="2"/>
      <c r="G122" s="3"/>
      <c r="H122" s="2"/>
      <c r="I122" s="2"/>
      <c r="J122" s="2"/>
      <c r="K122" s="5"/>
      <c r="L122" s="2"/>
      <c r="M122" s="3"/>
      <c r="P122" s="6"/>
    </row>
    <row r="123" spans="3:16" x14ac:dyDescent="0.35">
      <c r="C123" s="2"/>
      <c r="E123" s="2"/>
      <c r="F123" s="2"/>
      <c r="G123" s="3"/>
      <c r="H123" s="2"/>
      <c r="I123" s="2"/>
      <c r="J123" s="2"/>
      <c r="K123" s="5"/>
      <c r="L123" s="2"/>
      <c r="M123" s="3"/>
      <c r="P123" s="6"/>
    </row>
    <row r="124" spans="3:16" x14ac:dyDescent="0.35">
      <c r="C124" s="2"/>
      <c r="E124" s="2"/>
      <c r="F124" s="2"/>
      <c r="G124" s="3"/>
      <c r="H124" s="2"/>
      <c r="I124" s="2"/>
      <c r="J124" s="2"/>
      <c r="K124" s="5"/>
      <c r="L124" s="2"/>
      <c r="M124" s="3"/>
      <c r="P124" s="6"/>
    </row>
    <row r="125" spans="3:16" x14ac:dyDescent="0.35">
      <c r="C125" s="2"/>
      <c r="E125" s="2"/>
      <c r="F125" s="2"/>
      <c r="G125" s="3"/>
      <c r="H125" s="2"/>
      <c r="I125" s="2"/>
      <c r="J125" s="2"/>
      <c r="K125" s="5"/>
      <c r="L125" s="2"/>
      <c r="M125" s="3"/>
      <c r="P125" s="6"/>
    </row>
    <row r="126" spans="3:16" x14ac:dyDescent="0.35">
      <c r="C126" s="2"/>
      <c r="E126" s="2"/>
      <c r="F126" s="2"/>
      <c r="G126" s="3"/>
      <c r="H126" s="2"/>
      <c r="I126" s="2"/>
      <c r="J126" s="2"/>
      <c r="K126" s="5"/>
      <c r="L126" s="2"/>
      <c r="M126" s="3"/>
      <c r="P126" s="6"/>
    </row>
    <row r="127" spans="3:16" x14ac:dyDescent="0.35">
      <c r="C127" s="2"/>
      <c r="E127" s="2"/>
      <c r="F127" s="2"/>
      <c r="G127" s="3"/>
      <c r="H127" s="2"/>
      <c r="I127" s="2"/>
      <c r="J127" s="2"/>
      <c r="K127" s="5"/>
      <c r="L127" s="2"/>
      <c r="M127" s="3"/>
      <c r="P127" s="6"/>
    </row>
    <row r="128" spans="3:16" x14ac:dyDescent="0.35">
      <c r="C128" s="2"/>
      <c r="E128" s="2"/>
      <c r="F128" s="2"/>
      <c r="G128" s="3"/>
      <c r="H128" s="2"/>
      <c r="I128" s="2"/>
      <c r="J128" s="2"/>
      <c r="K128" s="5"/>
      <c r="L128" s="2"/>
      <c r="M128" s="3"/>
      <c r="P128" s="6"/>
    </row>
    <row r="129" spans="3:16" x14ac:dyDescent="0.35">
      <c r="C129" s="2"/>
      <c r="E129" s="2"/>
      <c r="F129" s="2"/>
      <c r="G129" s="3"/>
      <c r="H129" s="2"/>
      <c r="I129" s="2"/>
      <c r="J129" s="2"/>
      <c r="K129" s="5"/>
      <c r="L129" s="2"/>
      <c r="M129" s="3"/>
      <c r="P129" s="6"/>
    </row>
    <row r="130" spans="3:16" x14ac:dyDescent="0.35">
      <c r="C130" s="2"/>
      <c r="E130" s="2"/>
      <c r="F130" s="2"/>
      <c r="G130" s="3"/>
      <c r="H130" s="2"/>
      <c r="I130" s="2"/>
      <c r="J130" s="2"/>
      <c r="K130" s="5"/>
      <c r="L130" s="2"/>
      <c r="M130" s="3"/>
      <c r="P130" s="6"/>
    </row>
    <row r="131" spans="3:16" x14ac:dyDescent="0.35">
      <c r="C131" s="2"/>
      <c r="E131" s="2"/>
      <c r="F131" s="2"/>
      <c r="G131" s="3"/>
      <c r="H131" s="2"/>
      <c r="I131" s="2"/>
      <c r="J131" s="2"/>
      <c r="K131" s="5"/>
      <c r="L131" s="2"/>
      <c r="M131" s="3"/>
      <c r="P131" s="6"/>
    </row>
    <row r="132" spans="3:16" x14ac:dyDescent="0.35">
      <c r="C132" s="2"/>
      <c r="E132" s="2"/>
      <c r="F132" s="2"/>
      <c r="G132" s="3"/>
      <c r="H132" s="2"/>
      <c r="I132" s="2"/>
      <c r="J132" s="2"/>
      <c r="K132" s="5"/>
      <c r="L132" s="2"/>
      <c r="M132" s="3"/>
      <c r="P132" s="6"/>
    </row>
    <row r="133" spans="3:16" x14ac:dyDescent="0.35">
      <c r="C133" s="2"/>
      <c r="E133" s="2"/>
      <c r="F133" s="2"/>
      <c r="G133" s="3"/>
      <c r="H133" s="2"/>
      <c r="I133" s="2"/>
      <c r="J133" s="2"/>
      <c r="K133" s="5"/>
      <c r="L133" s="2"/>
      <c r="M133" s="3"/>
      <c r="P133" s="6"/>
    </row>
    <row r="134" spans="3:16" x14ac:dyDescent="0.35">
      <c r="C134" s="2"/>
      <c r="E134" s="2"/>
      <c r="F134" s="2"/>
      <c r="G134" s="3"/>
      <c r="H134" s="2"/>
      <c r="I134" s="2"/>
      <c r="J134" s="2"/>
      <c r="K134" s="5"/>
      <c r="L134" s="2"/>
      <c r="M134" s="3"/>
      <c r="P134" s="6"/>
    </row>
    <row r="135" spans="3:16" x14ac:dyDescent="0.35">
      <c r="C135" s="2"/>
      <c r="E135" s="2"/>
      <c r="F135" s="2"/>
      <c r="G135" s="3"/>
      <c r="H135" s="2"/>
      <c r="I135" s="2"/>
      <c r="J135" s="2"/>
      <c r="K135" s="5"/>
      <c r="L135" s="2"/>
      <c r="M135" s="3"/>
      <c r="P135" s="6"/>
    </row>
    <row r="136" spans="3:16" x14ac:dyDescent="0.35">
      <c r="C136" s="2"/>
      <c r="E136" s="2"/>
      <c r="F136" s="2"/>
      <c r="G136" s="3"/>
      <c r="H136" s="2"/>
      <c r="I136" s="2"/>
      <c r="J136" s="2"/>
      <c r="K136" s="5"/>
      <c r="L136" s="2"/>
      <c r="M136" s="3"/>
      <c r="P136" s="6"/>
    </row>
    <row r="137" spans="3:16" x14ac:dyDescent="0.35">
      <c r="C137" s="2"/>
      <c r="E137" s="2"/>
      <c r="F137" s="2"/>
      <c r="G137" s="3"/>
      <c r="H137" s="2"/>
      <c r="I137" s="2"/>
      <c r="J137" s="2"/>
      <c r="K137" s="5"/>
      <c r="L137" s="2"/>
      <c r="M137" s="3"/>
      <c r="P137" s="6"/>
    </row>
    <row r="138" spans="3:16" x14ac:dyDescent="0.35">
      <c r="C138" s="2"/>
      <c r="E138" s="2"/>
      <c r="F138" s="2"/>
      <c r="G138" s="3"/>
      <c r="H138" s="2"/>
      <c r="I138" s="2"/>
      <c r="J138" s="2"/>
      <c r="K138" s="5"/>
      <c r="L138" s="2"/>
      <c r="M138" s="3"/>
      <c r="P138" s="6"/>
    </row>
    <row r="139" spans="3:16" x14ac:dyDescent="0.35">
      <c r="C139" s="2"/>
      <c r="E139" s="2"/>
      <c r="F139" s="2"/>
      <c r="G139" s="3"/>
      <c r="H139" s="2"/>
      <c r="I139" s="2"/>
      <c r="J139" s="2"/>
      <c r="K139" s="5"/>
      <c r="L139" s="2"/>
      <c r="M139" s="3"/>
      <c r="P139" s="6"/>
    </row>
    <row r="140" spans="3:16" x14ac:dyDescent="0.35">
      <c r="C140" s="2"/>
      <c r="E140" s="2"/>
      <c r="F140" s="2"/>
      <c r="G140" s="3"/>
      <c r="H140" s="2"/>
      <c r="I140" s="2"/>
      <c r="J140" s="2"/>
      <c r="K140" s="5"/>
      <c r="L140" s="2"/>
      <c r="M140" s="3"/>
      <c r="P140" s="6"/>
    </row>
    <row r="141" spans="3:16" x14ac:dyDescent="0.35">
      <c r="C141" s="2"/>
      <c r="E141" s="2"/>
      <c r="F141" s="2"/>
      <c r="G141" s="3"/>
      <c r="H141" s="2"/>
      <c r="I141" s="2"/>
      <c r="J141" s="2"/>
      <c r="K141" s="5"/>
      <c r="L141" s="2"/>
      <c r="M141" s="3"/>
      <c r="P141" s="6"/>
    </row>
    <row r="142" spans="3:16" x14ac:dyDescent="0.35">
      <c r="C142" s="2"/>
      <c r="E142" s="2"/>
      <c r="F142" s="2"/>
      <c r="G142" s="3"/>
      <c r="H142" s="2"/>
      <c r="I142" s="2"/>
      <c r="J142" s="2"/>
      <c r="K142" s="5"/>
      <c r="L142" s="2"/>
      <c r="M142" s="3"/>
      <c r="P142" s="6"/>
    </row>
    <row r="143" spans="3:16" x14ac:dyDescent="0.35">
      <c r="C143" s="2"/>
      <c r="E143" s="2"/>
      <c r="F143" s="2"/>
      <c r="G143" s="3"/>
      <c r="H143" s="2"/>
      <c r="I143" s="2"/>
      <c r="J143" s="2"/>
      <c r="K143" s="5"/>
      <c r="L143" s="2"/>
      <c r="M143" s="3"/>
      <c r="P143" s="6"/>
    </row>
    <row r="144" spans="3:16" x14ac:dyDescent="0.35">
      <c r="C144" s="2"/>
      <c r="E144" s="2"/>
      <c r="F144" s="2"/>
      <c r="G144" s="3"/>
      <c r="H144" s="2"/>
      <c r="I144" s="2"/>
      <c r="J144" s="2"/>
      <c r="K144" s="5"/>
      <c r="L144" s="2"/>
      <c r="M144" s="3"/>
      <c r="P144" s="6"/>
    </row>
    <row r="145" spans="3:16" x14ac:dyDescent="0.35">
      <c r="C145" s="2"/>
      <c r="E145" s="2"/>
      <c r="F145" s="2"/>
      <c r="G145" s="3"/>
      <c r="H145" s="2"/>
      <c r="I145" s="2"/>
      <c r="J145" s="2"/>
      <c r="K145" s="5"/>
      <c r="L145" s="2"/>
      <c r="M145" s="3"/>
      <c r="P145" s="6"/>
    </row>
    <row r="146" spans="3:16" x14ac:dyDescent="0.35">
      <c r="C146" s="2"/>
      <c r="E146" s="2"/>
      <c r="F146" s="2"/>
      <c r="G146" s="3"/>
      <c r="H146" s="2"/>
      <c r="I146" s="2"/>
      <c r="J146" s="2"/>
      <c r="K146" s="5"/>
      <c r="L146" s="2"/>
      <c r="M146" s="3"/>
      <c r="P146" s="6"/>
    </row>
    <row r="147" spans="3:16" x14ac:dyDescent="0.35">
      <c r="C147" s="2"/>
      <c r="E147" s="2"/>
      <c r="F147" s="2"/>
      <c r="G147" s="3"/>
      <c r="H147" s="2"/>
      <c r="I147" s="2"/>
      <c r="J147" s="2"/>
      <c r="K147" s="5"/>
      <c r="L147" s="2"/>
      <c r="M147" s="3"/>
      <c r="P147" s="6"/>
    </row>
    <row r="148" spans="3:16" x14ac:dyDescent="0.35">
      <c r="C148" s="2"/>
      <c r="E148" s="2"/>
      <c r="F148" s="2"/>
      <c r="G148" s="3"/>
      <c r="H148" s="2"/>
      <c r="I148" s="2"/>
      <c r="J148" s="2"/>
      <c r="K148" s="5"/>
      <c r="L148" s="2"/>
      <c r="M148" s="3"/>
      <c r="P148" s="6"/>
    </row>
    <row r="149" spans="3:16" x14ac:dyDescent="0.35">
      <c r="C149" s="2"/>
      <c r="E149" s="2"/>
      <c r="F149" s="2"/>
      <c r="G149" s="3"/>
      <c r="H149" s="2"/>
      <c r="I149" s="2"/>
      <c r="J149" s="2"/>
      <c r="K149" s="5"/>
      <c r="L149" s="2"/>
      <c r="M149" s="3"/>
      <c r="P149" s="6"/>
    </row>
    <row r="150" spans="3:16" x14ac:dyDescent="0.35">
      <c r="C150" s="2"/>
      <c r="E150" s="2"/>
      <c r="F150" s="2"/>
      <c r="G150" s="3"/>
      <c r="H150" s="2"/>
      <c r="I150" s="2"/>
      <c r="J150" s="2"/>
      <c r="K150" s="5"/>
      <c r="L150" s="2"/>
      <c r="M150" s="3"/>
      <c r="P150" s="6"/>
    </row>
    <row r="151" spans="3:16" x14ac:dyDescent="0.35">
      <c r="C151" s="2"/>
      <c r="E151" s="2"/>
      <c r="F151" s="2"/>
      <c r="G151" s="3"/>
      <c r="H151" s="2"/>
      <c r="I151" s="2"/>
      <c r="J151" s="2"/>
      <c r="K151" s="5"/>
      <c r="L151" s="2"/>
      <c r="M151" s="3"/>
      <c r="P151" s="6"/>
    </row>
    <row r="152" spans="3:16" x14ac:dyDescent="0.35">
      <c r="C152" s="2"/>
      <c r="E152" s="2"/>
      <c r="F152" s="2"/>
      <c r="G152" s="3"/>
      <c r="H152" s="2"/>
      <c r="I152" s="2"/>
      <c r="J152" s="2"/>
      <c r="K152" s="5"/>
      <c r="L152" s="2"/>
      <c r="M152" s="3"/>
      <c r="P152" s="6"/>
    </row>
    <row r="153" spans="3:16" x14ac:dyDescent="0.35">
      <c r="C153" s="2"/>
      <c r="E153" s="2"/>
      <c r="F153" s="2"/>
      <c r="G153" s="3"/>
      <c r="H153" s="2"/>
      <c r="I153" s="2"/>
      <c r="J153" s="2"/>
      <c r="K153" s="5"/>
      <c r="L153" s="2"/>
      <c r="M153" s="3"/>
      <c r="P153" s="6"/>
    </row>
    <row r="154" spans="3:16" x14ac:dyDescent="0.35">
      <c r="C154" s="2"/>
      <c r="E154" s="2"/>
      <c r="F154" s="2"/>
      <c r="G154" s="3"/>
      <c r="H154" s="2"/>
      <c r="I154" s="2"/>
      <c r="J154" s="2"/>
      <c r="K154" s="5"/>
      <c r="L154" s="2"/>
      <c r="M154" s="3"/>
      <c r="P154" s="6"/>
    </row>
    <row r="155" spans="3:16" x14ac:dyDescent="0.35">
      <c r="C155" s="2"/>
      <c r="E155" s="2"/>
      <c r="F155" s="2"/>
      <c r="G155" s="3"/>
      <c r="H155" s="2"/>
      <c r="I155" s="2"/>
      <c r="J155" s="2"/>
      <c r="K155" s="5"/>
      <c r="L155" s="2"/>
      <c r="M155" s="3"/>
      <c r="P155" s="6"/>
    </row>
    <row r="156" spans="3:16" x14ac:dyDescent="0.35">
      <c r="C156" s="2"/>
      <c r="E156" s="2"/>
      <c r="F156" s="2"/>
      <c r="G156" s="3"/>
      <c r="H156" s="2"/>
      <c r="I156" s="2"/>
      <c r="J156" s="2"/>
      <c r="K156" s="5"/>
      <c r="L156" s="2"/>
      <c r="M156" s="3"/>
      <c r="P156" s="6"/>
    </row>
    <row r="157" spans="3:16" x14ac:dyDescent="0.35">
      <c r="C157" s="2"/>
      <c r="E157" s="2"/>
      <c r="F157" s="2"/>
      <c r="G157" s="3"/>
      <c r="H157" s="2"/>
      <c r="I157" s="2"/>
      <c r="J157" s="2"/>
      <c r="K157" s="5"/>
      <c r="L157" s="2"/>
      <c r="M157" s="3"/>
      <c r="P157" s="6"/>
    </row>
    <row r="158" spans="3:16" x14ac:dyDescent="0.35">
      <c r="C158" s="2"/>
      <c r="E158" s="2"/>
      <c r="F158" s="2"/>
      <c r="G158" s="3"/>
      <c r="H158" s="2"/>
      <c r="I158" s="2"/>
      <c r="J158" s="2"/>
      <c r="K158" s="5"/>
      <c r="L158" s="2"/>
      <c r="M158" s="3"/>
      <c r="P158" s="6"/>
    </row>
    <row r="159" spans="3:16" x14ac:dyDescent="0.35">
      <c r="C159" s="2"/>
      <c r="E159" s="2"/>
      <c r="F159" s="2"/>
      <c r="G159" s="3"/>
      <c r="H159" s="2"/>
      <c r="I159" s="2"/>
      <c r="J159" s="2"/>
      <c r="K159" s="5"/>
      <c r="L159" s="2"/>
      <c r="M159" s="3"/>
      <c r="P159" s="6"/>
    </row>
    <row r="160" spans="3:16" x14ac:dyDescent="0.35">
      <c r="C160" s="2"/>
      <c r="E160" s="2"/>
      <c r="F160" s="2"/>
      <c r="G160" s="3"/>
      <c r="H160" s="2"/>
      <c r="I160" s="2"/>
      <c r="J160" s="2"/>
      <c r="K160" s="5"/>
      <c r="L160" s="2"/>
      <c r="M160" s="3"/>
      <c r="P160" s="6"/>
    </row>
    <row r="161" spans="3:16" x14ac:dyDescent="0.35">
      <c r="C161" s="2"/>
      <c r="E161" s="2"/>
      <c r="F161" s="2"/>
      <c r="G161" s="3"/>
      <c r="H161" s="2"/>
      <c r="I161" s="2"/>
      <c r="J161" s="2"/>
      <c r="K161" s="5"/>
      <c r="L161" s="2"/>
      <c r="M161" s="3"/>
      <c r="P161" s="6"/>
    </row>
    <row r="162" spans="3:16" x14ac:dyDescent="0.35">
      <c r="C162" s="2"/>
      <c r="E162" s="2"/>
      <c r="F162" s="2"/>
      <c r="G162" s="3"/>
      <c r="H162" s="2"/>
      <c r="I162" s="2"/>
      <c r="J162" s="2"/>
      <c r="K162" s="5"/>
      <c r="L162" s="2"/>
      <c r="M162" s="3"/>
      <c r="P162" s="6"/>
    </row>
    <row r="163" spans="3:16" x14ac:dyDescent="0.35">
      <c r="C163" s="2"/>
      <c r="E163" s="2"/>
      <c r="F163" s="2"/>
      <c r="G163" s="3"/>
      <c r="H163" s="2"/>
      <c r="I163" s="2"/>
      <c r="J163" s="2"/>
      <c r="K163" s="5"/>
      <c r="L163" s="2"/>
      <c r="M163" s="3"/>
      <c r="P163" s="6"/>
    </row>
    <row r="164" spans="3:16" x14ac:dyDescent="0.35">
      <c r="C164" s="2"/>
      <c r="E164" s="2"/>
      <c r="F164" s="2"/>
      <c r="G164" s="3"/>
      <c r="H164" s="2"/>
      <c r="I164" s="2"/>
      <c r="J164" s="2"/>
      <c r="K164" s="5"/>
      <c r="L164" s="2"/>
      <c r="M164" s="3"/>
      <c r="P164" s="6"/>
    </row>
    <row r="165" spans="3:16" x14ac:dyDescent="0.35">
      <c r="C165" s="2"/>
      <c r="E165" s="2"/>
      <c r="F165" s="2"/>
      <c r="G165" s="3"/>
      <c r="H165" s="2"/>
      <c r="I165" s="2"/>
      <c r="J165" s="2"/>
      <c r="K165" s="5"/>
      <c r="L165" s="2"/>
      <c r="M165" s="3"/>
      <c r="P165" s="6"/>
    </row>
    <row r="166" spans="3:16" x14ac:dyDescent="0.35">
      <c r="C166" s="2"/>
      <c r="E166" s="2"/>
      <c r="F166" s="2"/>
      <c r="G166" s="3"/>
      <c r="H166" s="2"/>
      <c r="I166" s="2"/>
      <c r="J166" s="2"/>
      <c r="K166" s="5"/>
      <c r="L166" s="2"/>
      <c r="M166" s="3"/>
      <c r="P166" s="6"/>
    </row>
    <row r="167" spans="3:16" x14ac:dyDescent="0.35">
      <c r="C167" s="2"/>
      <c r="E167" s="2"/>
      <c r="F167" s="2"/>
      <c r="G167" s="3"/>
      <c r="H167" s="2"/>
      <c r="I167" s="2"/>
      <c r="J167" s="2"/>
      <c r="K167" s="5"/>
      <c r="L167" s="2"/>
      <c r="M167" s="3"/>
      <c r="P167" s="6"/>
    </row>
    <row r="168" spans="3:16" x14ac:dyDescent="0.35">
      <c r="C168" s="2"/>
      <c r="E168" s="2"/>
      <c r="F168" s="2"/>
      <c r="G168" s="3"/>
      <c r="H168" s="2"/>
      <c r="I168" s="2"/>
      <c r="J168" s="2"/>
      <c r="K168" s="5"/>
      <c r="L168" s="2"/>
      <c r="M168" s="3"/>
      <c r="P168" s="6"/>
    </row>
    <row r="169" spans="3:16" x14ac:dyDescent="0.35">
      <c r="C169" s="2"/>
      <c r="E169" s="2"/>
      <c r="F169" s="2"/>
      <c r="G169" s="3"/>
      <c r="H169" s="2"/>
      <c r="I169" s="2"/>
      <c r="J169" s="2"/>
      <c r="K169" s="5"/>
      <c r="L169" s="2"/>
      <c r="M169" s="3"/>
      <c r="P169" s="6"/>
    </row>
    <row r="170" spans="3:16" x14ac:dyDescent="0.35">
      <c r="C170" s="2"/>
      <c r="E170" s="2"/>
      <c r="F170" s="2"/>
      <c r="G170" s="3"/>
      <c r="H170" s="2"/>
      <c r="I170" s="2"/>
      <c r="J170" s="2"/>
      <c r="K170" s="5"/>
      <c r="L170" s="2"/>
      <c r="M170" s="3"/>
      <c r="P170" s="6"/>
    </row>
    <row r="171" spans="3:16" x14ac:dyDescent="0.35">
      <c r="C171" s="2"/>
      <c r="E171" s="2"/>
      <c r="F171" s="2"/>
      <c r="G171" s="3"/>
      <c r="H171" s="2"/>
      <c r="I171" s="2"/>
      <c r="J171" s="2"/>
      <c r="K171" s="5"/>
      <c r="L171" s="2"/>
      <c r="M171" s="3"/>
      <c r="P171" s="6"/>
    </row>
    <row r="172" spans="3:16" x14ac:dyDescent="0.35">
      <c r="C172" s="2"/>
      <c r="E172" s="2"/>
      <c r="F172" s="2"/>
      <c r="G172" s="3"/>
      <c r="H172" s="2"/>
      <c r="I172" s="2"/>
      <c r="J172" s="2"/>
      <c r="K172" s="5"/>
      <c r="L172" s="2"/>
      <c r="M172" s="3"/>
      <c r="P172" s="6"/>
    </row>
    <row r="173" spans="3:16" x14ac:dyDescent="0.35">
      <c r="C173" s="2"/>
      <c r="E173" s="2"/>
      <c r="F173" s="2"/>
      <c r="G173" s="3"/>
      <c r="H173" s="2"/>
      <c r="I173" s="2"/>
      <c r="J173" s="2"/>
      <c r="K173" s="5"/>
      <c r="L173" s="2"/>
      <c r="M173" s="3"/>
      <c r="P173" s="6"/>
    </row>
    <row r="174" spans="3:16" x14ac:dyDescent="0.35">
      <c r="C174" s="2"/>
      <c r="E174" s="2"/>
      <c r="F174" s="2"/>
      <c r="G174" s="3"/>
      <c r="H174" s="2"/>
      <c r="I174" s="2"/>
      <c r="J174" s="2"/>
      <c r="K174" s="5"/>
      <c r="L174" s="2"/>
      <c r="M174" s="3"/>
      <c r="P174" s="6"/>
    </row>
    <row r="175" spans="3:16" x14ac:dyDescent="0.35">
      <c r="C175" s="2"/>
      <c r="E175" s="2"/>
      <c r="F175" s="2"/>
      <c r="G175" s="3"/>
      <c r="H175" s="2"/>
      <c r="I175" s="2"/>
      <c r="J175" s="2"/>
      <c r="K175" s="5"/>
      <c r="L175" s="2"/>
      <c r="M175" s="3"/>
      <c r="P175" s="6"/>
    </row>
    <row r="176" spans="3:16" x14ac:dyDescent="0.35">
      <c r="C176" s="2"/>
      <c r="E176" s="2"/>
      <c r="F176" s="2"/>
      <c r="G176" s="3"/>
      <c r="H176" s="2"/>
      <c r="I176" s="2"/>
      <c r="J176" s="2"/>
      <c r="K176" s="5"/>
      <c r="L176" s="2"/>
      <c r="M176" s="3"/>
      <c r="P176" s="6"/>
    </row>
    <row r="177" spans="3:16" x14ac:dyDescent="0.35">
      <c r="C177" s="2"/>
      <c r="E177" s="2"/>
      <c r="F177" s="2"/>
      <c r="G177" s="3"/>
      <c r="H177" s="2"/>
      <c r="I177" s="2"/>
      <c r="J177" s="2"/>
      <c r="K177" s="5"/>
      <c r="L177" s="2"/>
      <c r="M177" s="3"/>
      <c r="P177" s="6"/>
    </row>
    <row r="178" spans="3:16" x14ac:dyDescent="0.35">
      <c r="C178" s="2"/>
      <c r="E178" s="2"/>
      <c r="F178" s="2"/>
      <c r="G178" s="3"/>
      <c r="H178" s="2"/>
      <c r="I178" s="2"/>
      <c r="J178" s="2"/>
      <c r="K178" s="5"/>
      <c r="L178" s="2"/>
      <c r="M178" s="3"/>
      <c r="P178" s="6"/>
    </row>
    <row r="179" spans="3:16" x14ac:dyDescent="0.35">
      <c r="C179" s="2"/>
      <c r="E179" s="2"/>
      <c r="F179" s="2"/>
      <c r="G179" s="3"/>
      <c r="H179" s="2"/>
      <c r="I179" s="2"/>
      <c r="J179" s="2"/>
      <c r="K179" s="5"/>
      <c r="L179" s="2"/>
      <c r="M179" s="3"/>
      <c r="P179" s="6"/>
    </row>
    <row r="180" spans="3:16" x14ac:dyDescent="0.35">
      <c r="C180" s="2"/>
      <c r="E180" s="2"/>
      <c r="F180" s="2"/>
      <c r="G180" s="3"/>
      <c r="H180" s="2"/>
      <c r="I180" s="2"/>
      <c r="J180" s="2"/>
      <c r="K180" s="5"/>
      <c r="L180" s="2"/>
      <c r="M180" s="3"/>
      <c r="P180" s="6"/>
    </row>
    <row r="181" spans="3:16" x14ac:dyDescent="0.35">
      <c r="C181" s="2"/>
      <c r="E181" s="2"/>
      <c r="F181" s="2"/>
      <c r="G181" s="3"/>
      <c r="H181" s="2"/>
      <c r="I181" s="2"/>
      <c r="J181" s="2"/>
      <c r="K181" s="5"/>
      <c r="L181" s="2"/>
      <c r="M181" s="3"/>
      <c r="P181" s="6"/>
    </row>
    <row r="182" spans="3:16" x14ac:dyDescent="0.35">
      <c r="C182" s="2"/>
      <c r="E182" s="2"/>
      <c r="F182" s="2"/>
      <c r="G182" s="3"/>
      <c r="H182" s="2"/>
      <c r="I182" s="2"/>
      <c r="J182" s="2"/>
      <c r="K182" s="5"/>
      <c r="L182" s="2"/>
      <c r="M182" s="3"/>
      <c r="P182" s="6"/>
    </row>
    <row r="183" spans="3:16" x14ac:dyDescent="0.35">
      <c r="C183" s="2"/>
      <c r="E183" s="2"/>
      <c r="F183" s="2"/>
      <c r="G183" s="3"/>
      <c r="H183" s="2"/>
      <c r="I183" s="2"/>
      <c r="J183" s="2"/>
      <c r="K183" s="5"/>
      <c r="L183" s="2"/>
      <c r="M183" s="3"/>
      <c r="P183" s="6"/>
    </row>
    <row r="184" spans="3:16" x14ac:dyDescent="0.35">
      <c r="C184" s="2"/>
      <c r="E184" s="2"/>
      <c r="F184" s="2"/>
      <c r="G184" s="3"/>
      <c r="H184" s="2"/>
      <c r="I184" s="2"/>
      <c r="J184" s="2"/>
      <c r="K184" s="5"/>
      <c r="L184" s="2"/>
      <c r="M184" s="3"/>
      <c r="P184" s="6"/>
    </row>
    <row r="185" spans="3:16" x14ac:dyDescent="0.35">
      <c r="C185" s="2"/>
      <c r="E185" s="2"/>
      <c r="F185" s="2"/>
      <c r="G185" s="3"/>
      <c r="H185" s="2"/>
      <c r="I185" s="2"/>
      <c r="J185" s="2"/>
      <c r="K185" s="5"/>
      <c r="L185" s="2"/>
      <c r="M185" s="3"/>
      <c r="P185" s="6"/>
    </row>
    <row r="186" spans="3:16" x14ac:dyDescent="0.35">
      <c r="C186" s="2"/>
      <c r="E186" s="2"/>
      <c r="F186" s="2"/>
      <c r="G186" s="3"/>
      <c r="H186" s="2"/>
      <c r="I186" s="2"/>
      <c r="J186" s="2"/>
      <c r="K186" s="5"/>
      <c r="L186" s="2"/>
      <c r="M186" s="3"/>
      <c r="P186" s="6"/>
    </row>
    <row r="187" spans="3:16" x14ac:dyDescent="0.35">
      <c r="C187" s="2"/>
      <c r="E187" s="2"/>
      <c r="F187" s="2"/>
      <c r="G187" s="3"/>
      <c r="H187" s="2"/>
      <c r="I187" s="2"/>
      <c r="J187" s="2"/>
      <c r="K187" s="5"/>
      <c r="L187" s="2"/>
      <c r="M187" s="3"/>
      <c r="P187" s="6"/>
    </row>
    <row r="188" spans="3:16" x14ac:dyDescent="0.35">
      <c r="C188" s="2"/>
      <c r="E188" s="2"/>
      <c r="F188" s="2"/>
      <c r="G188" s="3"/>
      <c r="H188" s="2"/>
      <c r="I188" s="2"/>
      <c r="J188" s="2"/>
      <c r="K188" s="5"/>
      <c r="L188" s="2"/>
      <c r="M188" s="3"/>
      <c r="P188" s="6"/>
    </row>
    <row r="189" spans="3:16" x14ac:dyDescent="0.35">
      <c r="C189" s="2"/>
      <c r="E189" s="2"/>
      <c r="F189" s="2"/>
      <c r="G189" s="3"/>
      <c r="H189" s="2"/>
      <c r="I189" s="2"/>
      <c r="J189" s="2"/>
      <c r="K189" s="5"/>
      <c r="L189" s="2"/>
      <c r="M189" s="3"/>
      <c r="P189" s="6"/>
    </row>
    <row r="190" spans="3:16" x14ac:dyDescent="0.35">
      <c r="C190" s="2"/>
      <c r="E190" s="2"/>
      <c r="F190" s="2"/>
      <c r="G190" s="3"/>
      <c r="H190" s="2"/>
      <c r="I190" s="2"/>
      <c r="J190" s="2"/>
      <c r="K190" s="5"/>
      <c r="L190" s="2"/>
      <c r="M190" s="3"/>
      <c r="P190" s="6"/>
    </row>
    <row r="191" spans="3:16" x14ac:dyDescent="0.35">
      <c r="C191" s="2"/>
      <c r="E191" s="2"/>
      <c r="F191" s="2"/>
      <c r="G191" s="3"/>
      <c r="H191" s="2"/>
      <c r="I191" s="2"/>
      <c r="J191" s="2"/>
      <c r="K191" s="5"/>
      <c r="L191" s="2"/>
      <c r="M191" s="3"/>
      <c r="P191" s="6"/>
    </row>
    <row r="192" spans="3:16" x14ac:dyDescent="0.35">
      <c r="C192" s="2"/>
      <c r="E192" s="2"/>
      <c r="F192" s="2"/>
      <c r="G192" s="3"/>
      <c r="H192" s="2"/>
      <c r="I192" s="2"/>
      <c r="J192" s="2"/>
      <c r="K192" s="5"/>
      <c r="L192" s="2"/>
      <c r="M192" s="3"/>
      <c r="P192" s="6"/>
    </row>
    <row r="193" spans="3:16" x14ac:dyDescent="0.35">
      <c r="C193" s="2"/>
      <c r="E193" s="2"/>
      <c r="F193" s="2"/>
      <c r="G193" s="3"/>
      <c r="H193" s="2"/>
      <c r="I193" s="2"/>
      <c r="J193" s="2"/>
      <c r="K193" s="5"/>
      <c r="L193" s="2"/>
      <c r="M193" s="3"/>
      <c r="P193" s="6"/>
    </row>
    <row r="194" spans="3:16" x14ac:dyDescent="0.35">
      <c r="C194" s="2"/>
      <c r="E194" s="2"/>
      <c r="F194" s="2"/>
      <c r="G194" s="3"/>
      <c r="H194" s="2"/>
      <c r="I194" s="2"/>
      <c r="J194" s="2"/>
      <c r="K194" s="5"/>
      <c r="L194" s="2"/>
      <c r="M194" s="3"/>
      <c r="P194" s="6"/>
    </row>
    <row r="195" spans="3:16" x14ac:dyDescent="0.35">
      <c r="C195" s="2"/>
      <c r="E195" s="2"/>
      <c r="F195" s="2"/>
      <c r="G195" s="3"/>
      <c r="H195" s="2"/>
      <c r="I195" s="2"/>
      <c r="J195" s="2"/>
      <c r="K195" s="5"/>
      <c r="L195" s="2"/>
      <c r="M195" s="3"/>
      <c r="P195" s="6"/>
    </row>
    <row r="196" spans="3:16" x14ac:dyDescent="0.35">
      <c r="C196" s="2"/>
      <c r="E196" s="2"/>
      <c r="F196" s="2"/>
      <c r="G196" s="3"/>
      <c r="H196" s="2"/>
      <c r="I196" s="2"/>
      <c r="J196" s="2"/>
      <c r="K196" s="5"/>
      <c r="L196" s="2"/>
      <c r="M196" s="3"/>
      <c r="P196" s="6"/>
    </row>
    <row r="197" spans="3:16" x14ac:dyDescent="0.35">
      <c r="C197" s="2"/>
      <c r="E197" s="2"/>
      <c r="F197" s="2"/>
      <c r="G197" s="3"/>
      <c r="H197" s="2"/>
      <c r="I197" s="2"/>
      <c r="J197" s="2"/>
      <c r="K197" s="5"/>
      <c r="L197" s="2"/>
      <c r="M197" s="3"/>
      <c r="P197" s="6"/>
    </row>
    <row r="198" spans="3:16" x14ac:dyDescent="0.35">
      <c r="C198" s="2"/>
      <c r="E198" s="2"/>
      <c r="F198" s="2"/>
      <c r="G198" s="3"/>
      <c r="H198" s="2"/>
      <c r="I198" s="2"/>
      <c r="J198" s="2"/>
      <c r="K198" s="5"/>
      <c r="L198" s="2"/>
      <c r="M198" s="3"/>
      <c r="P198" s="6"/>
    </row>
    <row r="199" spans="3:16" x14ac:dyDescent="0.35">
      <c r="C199" s="2"/>
      <c r="E199" s="2"/>
      <c r="F199" s="2"/>
      <c r="G199" s="3"/>
      <c r="H199" s="2"/>
      <c r="I199" s="2"/>
      <c r="J199" s="2"/>
      <c r="K199" s="5"/>
      <c r="L199" s="2"/>
      <c r="M199" s="3"/>
      <c r="P199" s="6"/>
    </row>
    <row r="200" spans="3:16" x14ac:dyDescent="0.35">
      <c r="C200" s="2"/>
      <c r="E200" s="2"/>
      <c r="F200" s="2"/>
      <c r="G200" s="3"/>
      <c r="H200" s="2"/>
      <c r="I200" s="2"/>
      <c r="J200" s="2"/>
      <c r="K200" s="5"/>
      <c r="L200" s="2"/>
      <c r="M200" s="3"/>
      <c r="P200" s="6"/>
    </row>
    <row r="201" spans="3:16" x14ac:dyDescent="0.35">
      <c r="C201" s="2"/>
      <c r="E201" s="2"/>
      <c r="F201" s="2"/>
      <c r="G201" s="3"/>
      <c r="H201" s="2"/>
      <c r="I201" s="2"/>
      <c r="J201" s="2"/>
      <c r="K201" s="5"/>
      <c r="L201" s="2"/>
      <c r="M201" s="3"/>
      <c r="P201" s="6"/>
    </row>
    <row r="202" spans="3:16" x14ac:dyDescent="0.35">
      <c r="C202" s="2"/>
      <c r="E202" s="2"/>
      <c r="F202" s="2"/>
      <c r="G202" s="3"/>
      <c r="H202" s="2"/>
      <c r="I202" s="2"/>
      <c r="J202" s="2"/>
      <c r="K202" s="5"/>
      <c r="L202" s="2"/>
      <c r="M202" s="3"/>
      <c r="P202" s="6"/>
    </row>
    <row r="203" spans="3:16" x14ac:dyDescent="0.35">
      <c r="C203" s="2"/>
      <c r="E203" s="2"/>
      <c r="F203" s="2"/>
      <c r="G203" s="3"/>
      <c r="H203" s="2"/>
      <c r="I203" s="2"/>
      <c r="J203" s="2"/>
      <c r="K203" s="5"/>
      <c r="L203" s="2"/>
      <c r="M203" s="3"/>
      <c r="P203" s="6"/>
    </row>
    <row r="204" spans="3:16" x14ac:dyDescent="0.35">
      <c r="C204" s="2"/>
      <c r="E204" s="2"/>
      <c r="F204" s="2"/>
      <c r="G204" s="3"/>
      <c r="H204" s="2"/>
      <c r="I204" s="2"/>
      <c r="J204" s="2"/>
      <c r="K204" s="5"/>
      <c r="L204" s="2"/>
      <c r="M204" s="3"/>
      <c r="P204" s="6"/>
    </row>
    <row r="205" spans="3:16" x14ac:dyDescent="0.35">
      <c r="C205" s="2"/>
      <c r="E205" s="2"/>
      <c r="F205" s="2"/>
      <c r="G205" s="3"/>
      <c r="H205" s="2"/>
      <c r="I205" s="2"/>
      <c r="J205" s="2"/>
      <c r="K205" s="5"/>
      <c r="L205" s="2"/>
      <c r="M205" s="3"/>
      <c r="P205" s="6"/>
    </row>
    <row r="206" spans="3:16" x14ac:dyDescent="0.35">
      <c r="C206" s="2"/>
      <c r="E206" s="2"/>
      <c r="F206" s="2"/>
      <c r="G206" s="3"/>
      <c r="H206" s="2"/>
      <c r="I206" s="2"/>
      <c r="J206" s="2"/>
      <c r="K206" s="5"/>
      <c r="L206" s="2"/>
      <c r="M206" s="3"/>
      <c r="P206" s="6"/>
    </row>
    <row r="207" spans="3:16" x14ac:dyDescent="0.35">
      <c r="C207" s="2"/>
      <c r="E207" s="2"/>
      <c r="F207" s="2"/>
      <c r="G207" s="3"/>
      <c r="H207" s="2"/>
      <c r="I207" s="2"/>
      <c r="J207" s="2"/>
      <c r="K207" s="5"/>
      <c r="L207" s="2"/>
      <c r="M207" s="3"/>
      <c r="P207" s="6"/>
    </row>
    <row r="208" spans="3:16" x14ac:dyDescent="0.35">
      <c r="C208" s="2"/>
      <c r="E208" s="2"/>
      <c r="F208" s="2"/>
      <c r="G208" s="3"/>
      <c r="H208" s="2"/>
      <c r="I208" s="2"/>
      <c r="J208" s="2"/>
      <c r="K208" s="5"/>
      <c r="L208" s="2"/>
      <c r="M208" s="3"/>
      <c r="P208" s="6"/>
    </row>
    <row r="209" spans="3:16" x14ac:dyDescent="0.35">
      <c r="C209" s="2"/>
      <c r="E209" s="2"/>
      <c r="F209" s="2"/>
      <c r="G209" s="3"/>
      <c r="H209" s="2"/>
      <c r="I209" s="2"/>
      <c r="J209" s="2"/>
      <c r="K209" s="5"/>
      <c r="L209" s="2"/>
      <c r="M209" s="3"/>
      <c r="P209" s="6"/>
    </row>
    <row r="210" spans="3:16" x14ac:dyDescent="0.35">
      <c r="C210" s="2"/>
      <c r="E210" s="2"/>
      <c r="F210" s="2"/>
      <c r="G210" s="3"/>
      <c r="H210" s="2"/>
      <c r="I210" s="2"/>
      <c r="J210" s="2"/>
      <c r="K210" s="5"/>
      <c r="L210" s="2"/>
      <c r="M210" s="3"/>
      <c r="P210" s="6"/>
    </row>
    <row r="211" spans="3:16" x14ac:dyDescent="0.35">
      <c r="C211" s="2"/>
      <c r="E211" s="2"/>
      <c r="F211" s="2"/>
      <c r="G211" s="3"/>
      <c r="H211" s="2"/>
      <c r="I211" s="2"/>
      <c r="J211" s="2"/>
      <c r="K211" s="5"/>
      <c r="L211" s="2"/>
      <c r="M211" s="3"/>
      <c r="P211" s="6"/>
    </row>
    <row r="212" spans="3:16" x14ac:dyDescent="0.35">
      <c r="C212" s="2"/>
      <c r="E212" s="2"/>
      <c r="F212" s="2"/>
      <c r="G212" s="3"/>
      <c r="H212" s="2"/>
      <c r="I212" s="2"/>
      <c r="J212" s="2"/>
      <c r="K212" s="5"/>
      <c r="L212" s="2"/>
      <c r="M212" s="3"/>
      <c r="P212" s="6"/>
    </row>
    <row r="213" spans="3:16" x14ac:dyDescent="0.35">
      <c r="C213" s="2"/>
      <c r="E213" s="2"/>
      <c r="F213" s="2"/>
      <c r="G213" s="3"/>
      <c r="H213" s="2"/>
      <c r="I213" s="2"/>
      <c r="J213" s="2"/>
      <c r="K213" s="5"/>
      <c r="L213" s="2"/>
      <c r="M213" s="3"/>
      <c r="P213" s="6"/>
    </row>
    <row r="214" spans="3:16" x14ac:dyDescent="0.35">
      <c r="C214" s="2"/>
      <c r="E214" s="2"/>
      <c r="F214" s="2"/>
      <c r="G214" s="3"/>
      <c r="H214" s="2"/>
      <c r="I214" s="2"/>
      <c r="J214" s="2"/>
      <c r="K214" s="5"/>
      <c r="L214" s="2"/>
      <c r="M214" s="3"/>
      <c r="P214" s="6"/>
    </row>
    <row r="215" spans="3:16" x14ac:dyDescent="0.35">
      <c r="C215" s="2"/>
      <c r="E215" s="2"/>
      <c r="F215" s="2"/>
      <c r="G215" s="3"/>
      <c r="H215" s="2"/>
      <c r="I215" s="2"/>
      <c r="J215" s="2"/>
      <c r="K215" s="5"/>
      <c r="L215" s="2"/>
      <c r="M215" s="3"/>
      <c r="P215" s="6"/>
    </row>
    <row r="216" spans="3:16" x14ac:dyDescent="0.35">
      <c r="C216" s="2"/>
      <c r="E216" s="2"/>
      <c r="F216" s="2"/>
      <c r="G216" s="3"/>
      <c r="H216" s="2"/>
      <c r="I216" s="2"/>
      <c r="J216" s="2"/>
      <c r="K216" s="5"/>
      <c r="L216" s="2"/>
      <c r="M216" s="3"/>
      <c r="P216" s="6"/>
    </row>
    <row r="217" spans="3:16" x14ac:dyDescent="0.35">
      <c r="C217" s="2"/>
      <c r="E217" s="2"/>
      <c r="F217" s="2"/>
      <c r="G217" s="3"/>
      <c r="H217" s="2"/>
      <c r="I217" s="2"/>
      <c r="J217" s="2"/>
      <c r="K217" s="5"/>
      <c r="L217" s="2"/>
      <c r="M217" s="3"/>
      <c r="P217" s="6"/>
    </row>
    <row r="218" spans="3:16" x14ac:dyDescent="0.35">
      <c r="C218" s="2"/>
      <c r="E218" s="2"/>
      <c r="F218" s="2"/>
      <c r="G218" s="3"/>
      <c r="H218" s="2"/>
      <c r="I218" s="2"/>
      <c r="J218" s="2"/>
      <c r="K218" s="5"/>
      <c r="L218" s="2"/>
      <c r="M218" s="3"/>
      <c r="P218" s="6"/>
    </row>
    <row r="219" spans="3:16" x14ac:dyDescent="0.35">
      <c r="C219" s="2"/>
      <c r="E219" s="2"/>
      <c r="F219" s="2"/>
      <c r="G219" s="3"/>
      <c r="H219" s="2"/>
      <c r="I219" s="2"/>
      <c r="J219" s="2"/>
      <c r="K219" s="5"/>
      <c r="L219" s="2"/>
      <c r="M219" s="3"/>
      <c r="P219" s="6"/>
    </row>
    <row r="220" spans="3:16" x14ac:dyDescent="0.35">
      <c r="C220" s="2"/>
      <c r="E220" s="2"/>
      <c r="F220" s="2"/>
      <c r="G220" s="3"/>
      <c r="H220" s="2"/>
      <c r="I220" s="2"/>
      <c r="J220" s="2"/>
      <c r="K220" s="5"/>
      <c r="L220" s="2"/>
      <c r="M220" s="3"/>
      <c r="P220" s="6"/>
    </row>
    <row r="221" spans="3:16" x14ac:dyDescent="0.35">
      <c r="C221" s="2"/>
      <c r="E221" s="2"/>
      <c r="F221" s="2"/>
      <c r="G221" s="3"/>
      <c r="H221" s="2"/>
      <c r="I221" s="2"/>
      <c r="J221" s="2"/>
      <c r="K221" s="5"/>
      <c r="L221" s="2"/>
      <c r="M221" s="3"/>
      <c r="P221" s="6"/>
    </row>
    <row r="222" spans="3:16" x14ac:dyDescent="0.35">
      <c r="C222" s="2"/>
      <c r="E222" s="2"/>
      <c r="F222" s="2"/>
      <c r="G222" s="3"/>
      <c r="H222" s="2"/>
      <c r="I222" s="2"/>
      <c r="J222" s="2"/>
      <c r="K222" s="5"/>
      <c r="L222" s="2"/>
      <c r="M222" s="3"/>
      <c r="P222" s="6"/>
    </row>
    <row r="223" spans="3:16" x14ac:dyDescent="0.35">
      <c r="C223" s="2"/>
      <c r="E223" s="2"/>
      <c r="F223" s="2"/>
      <c r="G223" s="3"/>
      <c r="H223" s="2"/>
      <c r="I223" s="2"/>
      <c r="J223" s="2"/>
      <c r="K223" s="5"/>
      <c r="L223" s="2"/>
      <c r="M223" s="3"/>
      <c r="P223" s="6"/>
    </row>
    <row r="224" spans="3:16" x14ac:dyDescent="0.35">
      <c r="C224" s="2"/>
      <c r="E224" s="2"/>
      <c r="F224" s="2"/>
      <c r="G224" s="3"/>
      <c r="H224" s="2"/>
      <c r="I224" s="2"/>
      <c r="J224" s="2"/>
      <c r="K224" s="5"/>
      <c r="L224" s="2"/>
      <c r="M224" s="3"/>
      <c r="P224" s="6"/>
    </row>
    <row r="225" spans="3:16" x14ac:dyDescent="0.35">
      <c r="C225" s="2"/>
      <c r="E225" s="2"/>
      <c r="F225" s="2"/>
      <c r="G225" s="3"/>
      <c r="H225" s="2"/>
      <c r="I225" s="2"/>
      <c r="J225" s="2"/>
      <c r="K225" s="5"/>
      <c r="L225" s="2"/>
      <c r="M225" s="3"/>
      <c r="P225" s="6"/>
    </row>
    <row r="226" spans="3:16" x14ac:dyDescent="0.35">
      <c r="C226" s="2"/>
      <c r="E226" s="2"/>
      <c r="F226" s="2"/>
      <c r="G226" s="3"/>
      <c r="H226" s="2"/>
      <c r="I226" s="2"/>
      <c r="J226" s="2"/>
      <c r="K226" s="5"/>
      <c r="L226" s="2"/>
      <c r="M226" s="3"/>
      <c r="P226" s="6"/>
    </row>
    <row r="227" spans="3:16" x14ac:dyDescent="0.35">
      <c r="C227" s="2"/>
      <c r="E227" s="2"/>
      <c r="F227" s="2"/>
      <c r="G227" s="3"/>
      <c r="H227" s="2"/>
      <c r="I227" s="2"/>
      <c r="J227" s="2"/>
      <c r="K227" s="5"/>
      <c r="L227" s="2"/>
      <c r="M227" s="3"/>
      <c r="P227" s="6"/>
    </row>
    <row r="228" spans="3:16" x14ac:dyDescent="0.35">
      <c r="C228" s="2"/>
      <c r="E228" s="2"/>
      <c r="F228" s="2"/>
      <c r="G228" s="3"/>
      <c r="H228" s="2"/>
      <c r="I228" s="2"/>
      <c r="J228" s="2"/>
      <c r="K228" s="5"/>
      <c r="L228" s="2"/>
      <c r="M228" s="3"/>
      <c r="P228" s="6"/>
    </row>
    <row r="229" spans="3:16" x14ac:dyDescent="0.35">
      <c r="C229" s="2"/>
      <c r="E229" s="2"/>
      <c r="F229" s="2"/>
      <c r="G229" s="3"/>
      <c r="H229" s="2"/>
      <c r="I229" s="2"/>
      <c r="J229" s="2"/>
      <c r="K229" s="5"/>
      <c r="L229" s="2"/>
      <c r="M229" s="3"/>
      <c r="P229" s="6"/>
    </row>
    <row r="230" spans="3:16" x14ac:dyDescent="0.35">
      <c r="C230" s="2"/>
      <c r="E230" s="2"/>
      <c r="F230" s="2"/>
      <c r="G230" s="3"/>
      <c r="H230" s="2"/>
      <c r="I230" s="2"/>
      <c r="J230" s="2"/>
      <c r="K230" s="5"/>
      <c r="L230" s="2"/>
      <c r="M230" s="3"/>
      <c r="P230" s="6"/>
    </row>
    <row r="231" spans="3:16" x14ac:dyDescent="0.35">
      <c r="C231" s="2"/>
      <c r="E231" s="2"/>
      <c r="F231" s="2"/>
      <c r="G231" s="3"/>
      <c r="H231" s="2"/>
      <c r="I231" s="2"/>
      <c r="J231" s="2"/>
      <c r="K231" s="5"/>
      <c r="L231" s="2"/>
      <c r="M231" s="3"/>
      <c r="P231" s="6"/>
    </row>
    <row r="232" spans="3:16" x14ac:dyDescent="0.35">
      <c r="C232" s="2"/>
      <c r="E232" s="2"/>
      <c r="F232" s="2"/>
      <c r="G232" s="3"/>
      <c r="H232" s="2"/>
      <c r="I232" s="2"/>
      <c r="J232" s="2"/>
      <c r="K232" s="5"/>
      <c r="L232" s="2"/>
      <c r="M232" s="3"/>
      <c r="P232" s="6"/>
    </row>
    <row r="233" spans="3:16" x14ac:dyDescent="0.35">
      <c r="C233" s="2"/>
      <c r="E233" s="2"/>
      <c r="F233" s="2"/>
      <c r="G233" s="3"/>
      <c r="H233" s="2"/>
      <c r="I233" s="2"/>
      <c r="J233" s="2"/>
      <c r="K233" s="5"/>
      <c r="L233" s="2"/>
      <c r="M233" s="3"/>
      <c r="P233" s="6"/>
    </row>
    <row r="234" spans="3:16" x14ac:dyDescent="0.35">
      <c r="C234" s="2"/>
      <c r="E234" s="2"/>
      <c r="F234" s="2"/>
      <c r="G234" s="3"/>
      <c r="H234" s="2"/>
      <c r="I234" s="2"/>
      <c r="J234" s="2"/>
      <c r="K234" s="5"/>
      <c r="L234" s="2"/>
      <c r="M234" s="3"/>
      <c r="P234" s="6"/>
    </row>
    <row r="235" spans="3:16" x14ac:dyDescent="0.35">
      <c r="C235" s="2"/>
      <c r="E235" s="2"/>
      <c r="F235" s="2"/>
      <c r="G235" s="3"/>
      <c r="H235" s="2"/>
      <c r="I235" s="2"/>
      <c r="J235" s="2"/>
      <c r="K235" s="5"/>
      <c r="L235" s="2"/>
      <c r="M235" s="3"/>
      <c r="P235" s="6"/>
    </row>
    <row r="236" spans="3:16" x14ac:dyDescent="0.35">
      <c r="C236" s="2"/>
      <c r="E236" s="2"/>
      <c r="F236" s="2"/>
      <c r="G236" s="3"/>
      <c r="H236" s="2"/>
      <c r="I236" s="2"/>
      <c r="J236" s="2"/>
      <c r="K236" s="5"/>
      <c r="L236" s="2"/>
      <c r="M236" s="3"/>
      <c r="P236" s="6"/>
    </row>
    <row r="237" spans="3:16" x14ac:dyDescent="0.35">
      <c r="C237" s="2"/>
      <c r="E237" s="2"/>
      <c r="F237" s="2"/>
      <c r="G237" s="3"/>
      <c r="H237" s="2"/>
      <c r="I237" s="2"/>
      <c r="J237" s="2"/>
      <c r="K237" s="5"/>
      <c r="L237" s="2"/>
      <c r="M237" s="3"/>
      <c r="P237" s="6"/>
    </row>
    <row r="238" spans="3:16" x14ac:dyDescent="0.35">
      <c r="C238" s="2"/>
      <c r="E238" s="2"/>
      <c r="F238" s="2"/>
      <c r="G238" s="3"/>
      <c r="H238" s="2"/>
      <c r="I238" s="2"/>
      <c r="J238" s="2"/>
      <c r="K238" s="5"/>
      <c r="L238" s="2"/>
      <c r="M238" s="3"/>
      <c r="P238" s="6"/>
    </row>
    <row r="239" spans="3:16" x14ac:dyDescent="0.35">
      <c r="C239" s="2"/>
      <c r="E239" s="2"/>
      <c r="F239" s="2"/>
      <c r="G239" s="3"/>
      <c r="H239" s="2"/>
      <c r="I239" s="2"/>
      <c r="J239" s="2"/>
      <c r="K239" s="5"/>
      <c r="L239" s="2"/>
      <c r="M239" s="3"/>
      <c r="P239" s="6"/>
    </row>
    <row r="240" spans="3:16" x14ac:dyDescent="0.35">
      <c r="C240" s="2"/>
      <c r="E240" s="2"/>
      <c r="F240" s="2"/>
      <c r="G240" s="3"/>
      <c r="H240" s="2"/>
      <c r="I240" s="2"/>
      <c r="J240" s="2"/>
      <c r="K240" s="5"/>
      <c r="L240" s="2"/>
      <c r="M240" s="3"/>
      <c r="P240" s="6"/>
    </row>
    <row r="241" spans="3:16" x14ac:dyDescent="0.35">
      <c r="C241" s="2"/>
      <c r="E241" s="2"/>
      <c r="F241" s="2"/>
      <c r="G241" s="3"/>
      <c r="H241" s="2"/>
      <c r="I241" s="2"/>
      <c r="J241" s="2"/>
      <c r="K241" s="5"/>
      <c r="L241" s="2"/>
      <c r="M241" s="3"/>
      <c r="P241" s="6"/>
    </row>
    <row r="242" spans="3:16" x14ac:dyDescent="0.35">
      <c r="C242" s="2"/>
      <c r="E242" s="2"/>
      <c r="F242" s="2"/>
      <c r="G242" s="3"/>
      <c r="H242" s="2"/>
      <c r="I242" s="2"/>
      <c r="J242" s="2"/>
      <c r="K242" s="5"/>
      <c r="L242" s="2"/>
      <c r="M242" s="3"/>
      <c r="P242" s="6"/>
    </row>
    <row r="243" spans="3:16" x14ac:dyDescent="0.35">
      <c r="C243" s="2"/>
      <c r="E243" s="2"/>
      <c r="F243" s="2"/>
      <c r="G243" s="3"/>
      <c r="H243" s="2"/>
      <c r="I243" s="2"/>
      <c r="J243" s="2"/>
      <c r="K243" s="5"/>
      <c r="L243" s="2"/>
      <c r="M243" s="3"/>
      <c r="P243" s="6"/>
    </row>
    <row r="244" spans="3:16" x14ac:dyDescent="0.35">
      <c r="C244" s="2"/>
      <c r="E244" s="2"/>
      <c r="F244" s="2"/>
      <c r="G244" s="3"/>
      <c r="H244" s="2"/>
      <c r="I244" s="2"/>
      <c r="J244" s="2"/>
      <c r="K244" s="5"/>
      <c r="L244" s="2"/>
      <c r="M244" s="3"/>
      <c r="P244" s="6"/>
    </row>
    <row r="245" spans="3:16" x14ac:dyDescent="0.35">
      <c r="C245" s="2"/>
      <c r="E245" s="2"/>
      <c r="F245" s="2"/>
      <c r="G245" s="3"/>
      <c r="H245" s="2"/>
      <c r="I245" s="2"/>
      <c r="J245" s="2"/>
      <c r="K245" s="5"/>
      <c r="L245" s="2"/>
      <c r="M245" s="3"/>
      <c r="P245" s="6"/>
    </row>
    <row r="246" spans="3:16" x14ac:dyDescent="0.35">
      <c r="C246" s="2"/>
      <c r="E246" s="2"/>
      <c r="F246" s="2"/>
      <c r="G246" s="3"/>
      <c r="H246" s="2"/>
      <c r="I246" s="2"/>
      <c r="J246" s="2"/>
      <c r="K246" s="5"/>
      <c r="L246" s="2"/>
      <c r="M246" s="3"/>
      <c r="P246" s="6"/>
    </row>
    <row r="247" spans="3:16" x14ac:dyDescent="0.35">
      <c r="C247" s="2"/>
      <c r="E247" s="2"/>
      <c r="F247" s="2"/>
      <c r="G247" s="3"/>
      <c r="H247" s="2"/>
      <c r="I247" s="2"/>
      <c r="J247" s="2"/>
      <c r="K247" s="5"/>
      <c r="L247" s="2"/>
      <c r="M247" s="3"/>
      <c r="P247" s="6"/>
    </row>
    <row r="248" spans="3:16" x14ac:dyDescent="0.35">
      <c r="C248" s="2"/>
      <c r="E248" s="2"/>
      <c r="F248" s="2"/>
      <c r="G248" s="3"/>
      <c r="H248" s="2"/>
      <c r="I248" s="2"/>
      <c r="J248" s="2"/>
      <c r="K248" s="5"/>
      <c r="L248" s="2"/>
      <c r="M248" s="3"/>
      <c r="P248" s="6"/>
    </row>
    <row r="249" spans="3:16" x14ac:dyDescent="0.35">
      <c r="C249" s="2"/>
      <c r="E249" s="2"/>
      <c r="F249" s="2"/>
      <c r="G249" s="3"/>
      <c r="H249" s="2"/>
      <c r="I249" s="2"/>
      <c r="J249" s="2"/>
      <c r="K249" s="5"/>
      <c r="L249" s="2"/>
      <c r="M249" s="3"/>
      <c r="P249" s="6"/>
    </row>
    <row r="250" spans="3:16" x14ac:dyDescent="0.35">
      <c r="C250" s="2"/>
      <c r="E250" s="2"/>
      <c r="F250" s="2"/>
      <c r="G250" s="3"/>
      <c r="H250" s="2"/>
      <c r="I250" s="2"/>
      <c r="J250" s="2"/>
      <c r="K250" s="5"/>
      <c r="L250" s="2"/>
      <c r="M250" s="3"/>
      <c r="P250" s="6"/>
    </row>
    <row r="251" spans="3:16" x14ac:dyDescent="0.35">
      <c r="C251" s="2"/>
      <c r="E251" s="2"/>
      <c r="F251" s="2"/>
      <c r="G251" s="3"/>
      <c r="H251" s="2"/>
      <c r="I251" s="2"/>
      <c r="J251" s="2"/>
      <c r="K251" s="5"/>
      <c r="L251" s="2"/>
      <c r="M251" s="3"/>
      <c r="P251" s="6"/>
    </row>
    <row r="252" spans="3:16" x14ac:dyDescent="0.35">
      <c r="C252" s="2"/>
      <c r="E252" s="2"/>
      <c r="F252" s="2"/>
      <c r="G252" s="3"/>
      <c r="H252" s="2"/>
      <c r="I252" s="2"/>
      <c r="J252" s="2"/>
      <c r="K252" s="5"/>
      <c r="L252" s="2"/>
      <c r="M252" s="3"/>
      <c r="P252" s="6"/>
    </row>
    <row r="253" spans="3:16" x14ac:dyDescent="0.35">
      <c r="C253" s="2"/>
      <c r="E253" s="2"/>
      <c r="F253" s="2"/>
      <c r="G253" s="3"/>
      <c r="H253" s="2"/>
      <c r="I253" s="2"/>
      <c r="J253" s="2"/>
      <c r="K253" s="5"/>
      <c r="L253" s="2"/>
      <c r="M253" s="3"/>
      <c r="P253" s="6"/>
    </row>
    <row r="254" spans="3:16" x14ac:dyDescent="0.35">
      <c r="C254" s="2"/>
      <c r="E254" s="2"/>
      <c r="F254" s="2"/>
      <c r="G254" s="3"/>
      <c r="H254" s="2"/>
      <c r="I254" s="2"/>
      <c r="J254" s="2"/>
      <c r="K254" s="5"/>
      <c r="L254" s="2"/>
      <c r="M254" s="3"/>
      <c r="P254" s="6"/>
    </row>
    <row r="255" spans="3:16" x14ac:dyDescent="0.35">
      <c r="C255" s="2"/>
      <c r="E255" s="2"/>
      <c r="F255" s="2"/>
      <c r="G255" s="3"/>
      <c r="H255" s="2"/>
      <c r="I255" s="2"/>
      <c r="J255" s="2"/>
      <c r="K255" s="5"/>
      <c r="L255" s="2"/>
      <c r="M255" s="3"/>
      <c r="P255" s="6"/>
    </row>
    <row r="256" spans="3:16" x14ac:dyDescent="0.35">
      <c r="C256" s="2"/>
      <c r="E256" s="2"/>
      <c r="F256" s="2"/>
      <c r="G256" s="3"/>
      <c r="H256" s="2"/>
      <c r="I256" s="2"/>
      <c r="J256" s="2"/>
      <c r="K256" s="5"/>
      <c r="L256" s="2"/>
      <c r="M256" s="3"/>
      <c r="P256" s="6"/>
    </row>
    <row r="257" spans="3:16" x14ac:dyDescent="0.35">
      <c r="C257" s="2"/>
      <c r="E257" s="2"/>
      <c r="F257" s="2"/>
      <c r="G257" s="3"/>
      <c r="H257" s="2"/>
      <c r="I257" s="2"/>
      <c r="J257" s="2"/>
      <c r="K257" s="5"/>
      <c r="L257" s="2"/>
      <c r="M257" s="3"/>
      <c r="P257" s="6"/>
    </row>
    <row r="258" spans="3:16" x14ac:dyDescent="0.35">
      <c r="C258" s="2"/>
      <c r="E258" s="2"/>
      <c r="F258" s="2"/>
      <c r="G258" s="3"/>
      <c r="H258" s="2"/>
      <c r="I258" s="2"/>
      <c r="J258" s="2"/>
      <c r="K258" s="5"/>
      <c r="L258" s="2"/>
      <c r="M258" s="3"/>
      <c r="P258" s="6"/>
    </row>
    <row r="259" spans="3:16" x14ac:dyDescent="0.35">
      <c r="C259" s="2"/>
      <c r="E259" s="2"/>
      <c r="F259" s="2"/>
      <c r="G259" s="3"/>
      <c r="H259" s="2"/>
      <c r="I259" s="2"/>
      <c r="J259" s="2"/>
      <c r="K259" s="5"/>
      <c r="L259" s="2"/>
      <c r="M259" s="3"/>
      <c r="P259" s="6"/>
    </row>
    <row r="260" spans="3:16" x14ac:dyDescent="0.35">
      <c r="C260" s="2"/>
      <c r="E260" s="2"/>
      <c r="F260" s="2"/>
      <c r="G260" s="3"/>
      <c r="H260" s="2"/>
      <c r="I260" s="2"/>
      <c r="J260" s="2"/>
      <c r="K260" s="5"/>
      <c r="L260" s="2"/>
      <c r="M260" s="3"/>
      <c r="P260" s="6"/>
    </row>
    <row r="261" spans="3:16" x14ac:dyDescent="0.35">
      <c r="C261" s="2"/>
      <c r="E261" s="2"/>
      <c r="F261" s="2"/>
      <c r="G261" s="3"/>
      <c r="H261" s="2"/>
      <c r="I261" s="2"/>
      <c r="J261" s="2"/>
      <c r="K261" s="5"/>
      <c r="L261" s="2"/>
      <c r="M261" s="3"/>
      <c r="P261" s="6"/>
    </row>
    <row r="262" spans="3:16" x14ac:dyDescent="0.35">
      <c r="C262" s="2"/>
      <c r="E262" s="2"/>
      <c r="F262" s="2"/>
      <c r="G262" s="3"/>
      <c r="H262" s="2"/>
      <c r="I262" s="2"/>
      <c r="J262" s="2"/>
      <c r="K262" s="5"/>
      <c r="L262" s="2"/>
      <c r="M262" s="3"/>
      <c r="P262" s="6"/>
    </row>
    <row r="263" spans="3:16" x14ac:dyDescent="0.35">
      <c r="C263" s="2"/>
      <c r="E263" s="2"/>
      <c r="F263" s="2"/>
      <c r="G263" s="3"/>
      <c r="H263" s="2"/>
      <c r="I263" s="2"/>
      <c r="J263" s="2"/>
      <c r="K263" s="5"/>
      <c r="L263" s="2"/>
      <c r="M263" s="3"/>
      <c r="P263" s="6"/>
    </row>
    <row r="264" spans="3:16" x14ac:dyDescent="0.35">
      <c r="C264" s="2"/>
      <c r="E264" s="2"/>
      <c r="F264" s="2"/>
      <c r="G264" s="3"/>
      <c r="H264" s="2"/>
      <c r="I264" s="2"/>
      <c r="J264" s="2"/>
      <c r="K264" s="5"/>
      <c r="L264" s="2"/>
      <c r="M264" s="3"/>
      <c r="P264" s="6"/>
    </row>
    <row r="265" spans="3:16" x14ac:dyDescent="0.35">
      <c r="C265" s="2"/>
      <c r="E265" s="2"/>
      <c r="F265" s="2"/>
      <c r="G265" s="3"/>
      <c r="H265" s="2"/>
      <c r="I265" s="2"/>
      <c r="J265" s="2"/>
      <c r="K265" s="5"/>
      <c r="L265" s="2"/>
      <c r="M265" s="3"/>
      <c r="P265" s="6"/>
    </row>
    <row r="266" spans="3:16" x14ac:dyDescent="0.35">
      <c r="C266" s="2"/>
      <c r="E266" s="2"/>
      <c r="F266" s="2"/>
      <c r="G266" s="3"/>
      <c r="H266" s="2"/>
      <c r="I266" s="2"/>
      <c r="J266" s="2"/>
      <c r="K266" s="5"/>
      <c r="L266" s="2"/>
      <c r="M266" s="3"/>
      <c r="P266" s="6"/>
    </row>
    <row r="267" spans="3:16" x14ac:dyDescent="0.35">
      <c r="C267" s="2"/>
      <c r="E267" s="2"/>
      <c r="F267" s="2"/>
      <c r="G267" s="3"/>
      <c r="H267" s="2"/>
      <c r="I267" s="2"/>
      <c r="J267" s="2"/>
      <c r="K267" s="5"/>
      <c r="L267" s="2"/>
      <c r="M267" s="3"/>
      <c r="P267" s="6"/>
    </row>
    <row r="268" spans="3:16" x14ac:dyDescent="0.35">
      <c r="C268" s="2"/>
      <c r="E268" s="2"/>
      <c r="F268" s="2"/>
      <c r="G268" s="3"/>
      <c r="H268" s="2"/>
      <c r="I268" s="2"/>
      <c r="J268" s="2"/>
      <c r="K268" s="5"/>
      <c r="L268" s="2"/>
      <c r="M268" s="3"/>
      <c r="P268" s="6"/>
    </row>
    <row r="269" spans="3:16" x14ac:dyDescent="0.35">
      <c r="C269" s="2"/>
      <c r="E269" s="2"/>
      <c r="F269" s="2"/>
      <c r="G269" s="3"/>
      <c r="H269" s="2"/>
      <c r="I269" s="2"/>
      <c r="J269" s="2"/>
      <c r="K269" s="5"/>
      <c r="L269" s="2"/>
      <c r="M269" s="3"/>
      <c r="P269" s="6"/>
    </row>
    <row r="270" spans="3:16" x14ac:dyDescent="0.35">
      <c r="C270" s="2"/>
      <c r="E270" s="2"/>
      <c r="F270" s="2"/>
      <c r="G270" s="3"/>
      <c r="H270" s="2"/>
      <c r="I270" s="2"/>
      <c r="J270" s="2"/>
      <c r="K270" s="5"/>
      <c r="L270" s="2"/>
      <c r="M270" s="3"/>
      <c r="P270" s="6"/>
    </row>
    <row r="271" spans="3:16" x14ac:dyDescent="0.35">
      <c r="C271" s="2"/>
      <c r="E271" s="2"/>
      <c r="F271" s="2"/>
      <c r="G271" s="3"/>
      <c r="H271" s="2"/>
      <c r="I271" s="2"/>
      <c r="J271" s="2"/>
      <c r="K271" s="5"/>
      <c r="L271" s="2"/>
      <c r="M271" s="3"/>
      <c r="P271" s="6"/>
    </row>
    <row r="272" spans="3:16" x14ac:dyDescent="0.35">
      <c r="C272" s="2"/>
      <c r="E272" s="2"/>
      <c r="F272" s="2"/>
      <c r="G272" s="3"/>
      <c r="H272" s="2"/>
      <c r="I272" s="2"/>
      <c r="J272" s="2"/>
      <c r="K272" s="5"/>
      <c r="L272" s="2"/>
      <c r="M272" s="3"/>
      <c r="P272" s="6"/>
    </row>
    <row r="273" spans="3:16" x14ac:dyDescent="0.35">
      <c r="C273" s="2"/>
      <c r="E273" s="2"/>
      <c r="F273" s="2"/>
      <c r="G273" s="3"/>
      <c r="H273" s="2"/>
      <c r="I273" s="2"/>
      <c r="J273" s="2"/>
      <c r="K273" s="5"/>
      <c r="L273" s="2"/>
      <c r="M273" s="3"/>
      <c r="P273" s="6"/>
    </row>
    <row r="274" spans="3:16" x14ac:dyDescent="0.35">
      <c r="C274" s="2"/>
      <c r="E274" s="2"/>
      <c r="F274" s="2"/>
      <c r="G274" s="3"/>
      <c r="H274" s="2"/>
      <c r="I274" s="2"/>
      <c r="J274" s="2"/>
      <c r="K274" s="5"/>
      <c r="L274" s="2"/>
      <c r="M274" s="3"/>
      <c r="P274" s="6"/>
    </row>
    <row r="275" spans="3:16" x14ac:dyDescent="0.35">
      <c r="C275" s="2"/>
      <c r="E275" s="2"/>
      <c r="F275" s="2"/>
      <c r="G275" s="3"/>
      <c r="H275" s="2"/>
      <c r="I275" s="2"/>
      <c r="J275" s="2"/>
      <c r="K275" s="5"/>
      <c r="L275" s="2"/>
      <c r="M275" s="3"/>
      <c r="P275" s="6"/>
    </row>
    <row r="276" spans="3:16" x14ac:dyDescent="0.35">
      <c r="C276" s="2"/>
      <c r="E276" s="2"/>
      <c r="F276" s="2"/>
      <c r="G276" s="3"/>
      <c r="H276" s="2"/>
      <c r="I276" s="2"/>
      <c r="J276" s="2"/>
      <c r="K276" s="5"/>
      <c r="L276" s="2"/>
      <c r="M276" s="3"/>
      <c r="P276" s="6"/>
    </row>
    <row r="277" spans="3:16" x14ac:dyDescent="0.35">
      <c r="C277" s="2"/>
      <c r="E277" s="2"/>
      <c r="F277" s="2"/>
      <c r="G277" s="3"/>
      <c r="H277" s="2"/>
      <c r="I277" s="2"/>
      <c r="J277" s="2"/>
      <c r="K277" s="5"/>
      <c r="L277" s="2"/>
      <c r="M277" s="3"/>
      <c r="P277" s="6"/>
    </row>
    <row r="278" spans="3:16" x14ac:dyDescent="0.35">
      <c r="C278" s="2"/>
      <c r="E278" s="2"/>
      <c r="F278" s="2"/>
      <c r="G278" s="3"/>
      <c r="H278" s="2"/>
      <c r="I278" s="2"/>
      <c r="J278" s="2"/>
      <c r="K278" s="5"/>
      <c r="L278" s="2"/>
      <c r="M278" s="3"/>
      <c r="P278" s="6"/>
    </row>
    <row r="279" spans="3:16" x14ac:dyDescent="0.35">
      <c r="C279" s="2"/>
      <c r="E279" s="2"/>
      <c r="F279" s="2"/>
      <c r="G279" s="3"/>
      <c r="H279" s="2"/>
      <c r="I279" s="2"/>
      <c r="J279" s="2"/>
      <c r="K279" s="5"/>
      <c r="L279" s="2"/>
      <c r="M279" s="3"/>
      <c r="P279" s="6"/>
    </row>
    <row r="280" spans="3:16" x14ac:dyDescent="0.35">
      <c r="C280" s="2"/>
      <c r="E280" s="2"/>
      <c r="F280" s="2"/>
      <c r="G280" s="3"/>
      <c r="H280" s="2"/>
      <c r="I280" s="2"/>
      <c r="J280" s="2"/>
      <c r="K280" s="5"/>
      <c r="L280" s="2"/>
      <c r="M280" s="3"/>
      <c r="P280" s="6"/>
    </row>
    <row r="281" spans="3:16" x14ac:dyDescent="0.35">
      <c r="C281" s="2"/>
      <c r="E281" s="2"/>
      <c r="F281" s="2"/>
      <c r="G281" s="3"/>
      <c r="H281" s="2"/>
      <c r="I281" s="2"/>
      <c r="J281" s="2"/>
      <c r="K281" s="5"/>
      <c r="L281" s="2"/>
      <c r="M281" s="3"/>
      <c r="P281" s="6"/>
    </row>
    <row r="282" spans="3:16" x14ac:dyDescent="0.35">
      <c r="C282" s="2"/>
      <c r="E282" s="2"/>
      <c r="F282" s="2"/>
      <c r="G282" s="3"/>
      <c r="H282" s="2"/>
      <c r="I282" s="2"/>
      <c r="J282" s="2"/>
      <c r="K282" s="5"/>
      <c r="L282" s="2"/>
      <c r="M282" s="3"/>
      <c r="P282" s="6"/>
    </row>
    <row r="283" spans="3:16" x14ac:dyDescent="0.35">
      <c r="C283" s="2"/>
      <c r="E283" s="2"/>
      <c r="F283" s="2"/>
      <c r="G283" s="3"/>
      <c r="H283" s="2"/>
      <c r="I283" s="2"/>
      <c r="J283" s="2"/>
      <c r="K283" s="5"/>
      <c r="L283" s="2"/>
      <c r="M283" s="3"/>
      <c r="P283" s="6"/>
    </row>
    <row r="284" spans="3:16" x14ac:dyDescent="0.35">
      <c r="C284" s="2"/>
      <c r="E284" s="2"/>
      <c r="F284" s="2"/>
      <c r="G284" s="3"/>
      <c r="H284" s="2"/>
      <c r="I284" s="2"/>
      <c r="J284" s="2"/>
      <c r="K284" s="5"/>
      <c r="L284" s="2"/>
      <c r="M284" s="3"/>
      <c r="P284" s="6"/>
    </row>
    <row r="285" spans="3:16" x14ac:dyDescent="0.35">
      <c r="C285" s="2"/>
      <c r="E285" s="2"/>
      <c r="F285" s="2"/>
      <c r="G285" s="3"/>
      <c r="H285" s="2"/>
      <c r="I285" s="2"/>
      <c r="J285" s="2"/>
      <c r="K285" s="5"/>
      <c r="L285" s="2"/>
      <c r="M285" s="3"/>
      <c r="P285" s="6"/>
    </row>
    <row r="286" spans="3:16" x14ac:dyDescent="0.35">
      <c r="C286" s="2"/>
      <c r="E286" s="2"/>
      <c r="F286" s="2"/>
      <c r="G286" s="3"/>
      <c r="H286" s="2"/>
      <c r="I286" s="2"/>
      <c r="J286" s="2"/>
      <c r="K286" s="5"/>
      <c r="L286" s="2"/>
      <c r="M286" s="3"/>
      <c r="P286" s="6"/>
    </row>
    <row r="287" spans="3:16" x14ac:dyDescent="0.35">
      <c r="C287" s="2"/>
      <c r="E287" s="2"/>
      <c r="F287" s="2"/>
      <c r="G287" s="3"/>
      <c r="H287" s="2"/>
      <c r="I287" s="2"/>
      <c r="J287" s="2"/>
      <c r="K287" s="5"/>
      <c r="L287" s="2"/>
      <c r="M287" s="3"/>
      <c r="P287" s="6"/>
    </row>
    <row r="288" spans="3:16" x14ac:dyDescent="0.35">
      <c r="C288" s="2"/>
      <c r="E288" s="2" t="e">
        <f>SUMIFS(#REF!,#REF!,"Prime",#REF!,#REF!)</f>
        <v>#REF!</v>
      </c>
      <c r="F288" s="2" t="e">
        <f>SUMIFS(#REF!,#REF!,"Prime",#REF!,#REF!)</f>
        <v>#REF!</v>
      </c>
      <c r="G288" s="3">
        <f t="shared" ref="G288" si="2">IFERROR(F288/E288,0)</f>
        <v>0</v>
      </c>
      <c r="H288" s="2" t="e">
        <f>SUMIFS(#REF!,#REF!,"Subcontractor",#REF!,#REF!)</f>
        <v>#REF!</v>
      </c>
      <c r="I288" s="2" t="e">
        <f>F288-SUMIFS(#REF!,#REF!,"Prime",#REF!,#REF!)</f>
        <v>#REF!</v>
      </c>
      <c r="J288" s="2" t="e">
        <f>H288-SUMIFS(#REF!,#REF!,"Subcontractor",#REF!,#REF!)</f>
        <v>#REF!</v>
      </c>
      <c r="K288" s="5" t="e">
        <f>SUMIFS(#REF!,#REF!,"Master Contract",#REF!,#REF!)</f>
        <v>#REF!</v>
      </c>
      <c r="L288" s="2" t="e">
        <f>SUMIFS(#REF!,#REF!,"DBE",#REF!,"Yes",#REF!,#REF!)</f>
        <v>#REF!</v>
      </c>
      <c r="M288" s="3">
        <f>IFERROR(L288/F288,0)</f>
        <v>0</v>
      </c>
      <c r="N288" s="3" t="e">
        <f>SUMIFS(#REF!,#REF!,"SBE - BART",#REF!,"Yes",#REF!,#REF!)</f>
        <v>#REF!</v>
      </c>
      <c r="O288" s="2">
        <f>IFERROR(N288/F288,0)</f>
        <v>0</v>
      </c>
      <c r="P288" s="6">
        <f>IFERROR((M288+O288)-K288,0)</f>
        <v>0</v>
      </c>
    </row>
  </sheetData>
  <autoFilter ref="A1:P288" xr:uid="{D186F945-4A59-485E-81B9-49D5331D6E4A}"/>
  <conditionalFormatting sqref="G246:G28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{D9D9B028-5837-4F69-A21C-1625C1D70308}</x14:id>
        </ext>
      </extLst>
    </cfRule>
  </conditionalFormatting>
  <conditionalFormatting sqref="G246:G28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{710C8BCC-F5B0-4A42-B05C-4295BC5B8235}</x14:id>
        </ext>
      </extLst>
    </cfRule>
  </conditionalFormatting>
  <conditionalFormatting sqref="G2:G24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{3519350E-6467-4993-B558-F8F2F9746C30}</x14:id>
        </ext>
      </extLst>
    </cfRule>
  </conditionalFormatting>
  <conditionalFormatting sqref="G2:G123">
    <cfRule type="dataBar" priority="17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{1AC02DFE-16DD-4553-87A6-2801B477DDBF}</x14:id>
        </ext>
      </extLst>
    </cfRule>
  </conditionalFormatting>
  <conditionalFormatting sqref="G2:G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{4CAA5887-C726-4163-B314-30B8435298CF}</x14:id>
        </ext>
      </extLst>
    </cfRule>
  </conditionalFormatting>
  <conditionalFormatting sqref="G30:G3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{A598D526-B415-48C6-BEAB-08D00FA5676A}</x14:id>
        </ext>
      </extLst>
    </cfRule>
  </conditionalFormatting>
  <conditionalFormatting sqref="G38:G4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{F69E9C0B-BA10-412D-BF45-ABB86B7D8664}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D9B028-5837-4F69-A21C-1625C1D703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G246:G288</xm:sqref>
        </x14:conditionalFormatting>
        <x14:conditionalFormatting xmlns:xm="http://schemas.microsoft.com/office/excel/2006/main">
          <x14:cfRule type="dataBar" id="{710C8BCC-F5B0-4A42-B05C-4295BC5B82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G246:G288</xm:sqref>
        </x14:conditionalFormatting>
        <x14:conditionalFormatting xmlns:xm="http://schemas.microsoft.com/office/excel/2006/main">
          <x14:cfRule type="dataBar" id="{3519350E-6467-4993-B558-F8F2F9746C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G2:G245</xm:sqref>
        </x14:conditionalFormatting>
        <x14:conditionalFormatting xmlns:xm="http://schemas.microsoft.com/office/excel/2006/main">
          <x14:cfRule type="dataBar" id="{1AC02DFE-16DD-4553-87A6-2801B477DDBF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G2:G123</xm:sqref>
        </x14:conditionalFormatting>
        <x14:conditionalFormatting xmlns:xm="http://schemas.microsoft.com/office/excel/2006/main">
          <x14:cfRule type="dataBar" id="{4CAA5887-C726-4163-B314-30B8435298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G2:G36</xm:sqref>
        </x14:conditionalFormatting>
        <x14:conditionalFormatting xmlns:xm="http://schemas.microsoft.com/office/excel/2006/main">
          <x14:cfRule type="dataBar" id="{A598D526-B415-48C6-BEAB-08D00FA567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G30:G36</xm:sqref>
        </x14:conditionalFormatting>
        <x14:conditionalFormatting xmlns:xm="http://schemas.microsoft.com/office/excel/2006/main">
          <x14:cfRule type="dataBar" id="{F69E9C0B-BA10-412D-BF45-ABB86B7D86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G38:G44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054B5-B9F6-4C5D-8BC2-CC64F7A94EDD}">
  <sheetPr>
    <tabColor theme="4"/>
  </sheetPr>
  <dimension ref="A1:H171"/>
  <sheetViews>
    <sheetView tabSelected="1" workbookViewId="0">
      <selection activeCell="A10" sqref="A1:H171"/>
    </sheetView>
  </sheetViews>
  <sheetFormatPr defaultRowHeight="14.5" x14ac:dyDescent="0.35"/>
  <cols>
    <col min="1" max="1" width="49.81640625" bestFit="1" customWidth="1"/>
    <col min="2" max="2" width="9.26953125" hidden="1" customWidth="1"/>
    <col min="3" max="3" width="16.7265625" style="46" customWidth="1"/>
    <col min="4" max="4" width="12.1796875" style="46" bestFit="1" customWidth="1"/>
    <col min="5" max="5" width="12.1796875" style="46" hidden="1" customWidth="1"/>
    <col min="6" max="6" width="15.26953125" style="2" bestFit="1" customWidth="1"/>
    <col min="7" max="7" width="14.26953125" style="2" bestFit="1" customWidth="1"/>
    <col min="8" max="8" width="24.90625" customWidth="1"/>
  </cols>
  <sheetData>
    <row r="1" spans="1:8" s="49" customFormat="1" ht="43.5" x14ac:dyDescent="0.35">
      <c r="A1" s="51" t="s">
        <v>333</v>
      </c>
      <c r="B1" s="52" t="s">
        <v>472</v>
      </c>
      <c r="C1" s="52" t="s">
        <v>459</v>
      </c>
      <c r="D1" s="52" t="s">
        <v>331</v>
      </c>
      <c r="E1" s="52" t="s">
        <v>358</v>
      </c>
      <c r="F1" s="85" t="s">
        <v>3</v>
      </c>
      <c r="G1" s="86" t="s">
        <v>330</v>
      </c>
      <c r="H1" s="47" t="s">
        <v>471</v>
      </c>
    </row>
    <row r="2" spans="1:8" x14ac:dyDescent="0.35">
      <c r="A2" s="53" t="s">
        <v>29</v>
      </c>
      <c r="B2" s="290"/>
      <c r="C2" s="54" t="s">
        <v>359</v>
      </c>
      <c r="D2" s="54" t="s">
        <v>323</v>
      </c>
      <c r="E2" s="54" t="s">
        <v>349</v>
      </c>
      <c r="F2" s="87">
        <v>0</v>
      </c>
      <c r="G2" s="88">
        <v>0</v>
      </c>
    </row>
    <row r="3" spans="1:8" x14ac:dyDescent="0.35">
      <c r="A3" s="53" t="s">
        <v>80</v>
      </c>
      <c r="B3" s="290"/>
      <c r="C3" s="54" t="s">
        <v>356</v>
      </c>
      <c r="D3" s="54" t="s">
        <v>357</v>
      </c>
      <c r="E3" s="54" t="s">
        <v>340</v>
      </c>
      <c r="F3" s="87">
        <v>10000</v>
      </c>
      <c r="G3" s="88">
        <v>0</v>
      </c>
    </row>
    <row r="4" spans="1:8" x14ac:dyDescent="0.35">
      <c r="A4" s="53" t="s">
        <v>153</v>
      </c>
      <c r="B4" s="290"/>
      <c r="C4" s="54" t="s">
        <v>356</v>
      </c>
      <c r="D4" s="54" t="s">
        <v>357</v>
      </c>
      <c r="E4" s="54" t="s">
        <v>341</v>
      </c>
      <c r="F4" s="87">
        <v>227183</v>
      </c>
      <c r="G4" s="88">
        <v>217848.69</v>
      </c>
    </row>
    <row r="5" spans="1:8" x14ac:dyDescent="0.35">
      <c r="A5" s="53" t="s">
        <v>342</v>
      </c>
      <c r="B5" s="290"/>
      <c r="C5" s="54" t="s">
        <v>356</v>
      </c>
      <c r="D5" s="54" t="s">
        <v>359</v>
      </c>
      <c r="E5" s="54"/>
      <c r="F5" s="87">
        <v>0</v>
      </c>
      <c r="G5" s="88">
        <v>0</v>
      </c>
    </row>
    <row r="6" spans="1:8" x14ac:dyDescent="0.35">
      <c r="A6" s="53" t="s">
        <v>24</v>
      </c>
      <c r="B6" s="290"/>
      <c r="C6" s="54" t="s">
        <v>356</v>
      </c>
      <c r="D6" s="54" t="s">
        <v>357</v>
      </c>
      <c r="E6" s="54" t="s">
        <v>340</v>
      </c>
      <c r="F6" s="87">
        <v>46414</v>
      </c>
      <c r="G6" s="88">
        <v>74730.12000000001</v>
      </c>
    </row>
    <row r="7" spans="1:8" x14ac:dyDescent="0.35">
      <c r="A7" s="53" t="s">
        <v>286</v>
      </c>
      <c r="B7" s="290"/>
      <c r="C7" s="54" t="s">
        <v>356</v>
      </c>
      <c r="D7" s="54" t="s">
        <v>357</v>
      </c>
      <c r="E7" s="54" t="s">
        <v>343</v>
      </c>
      <c r="F7" s="87">
        <v>135000</v>
      </c>
      <c r="G7" s="88">
        <v>15474</v>
      </c>
    </row>
    <row r="8" spans="1:8" x14ac:dyDescent="0.35">
      <c r="A8" s="53" t="s">
        <v>133</v>
      </c>
      <c r="B8" s="290"/>
      <c r="C8" s="54" t="s">
        <v>359</v>
      </c>
      <c r="D8" s="54" t="s">
        <v>359</v>
      </c>
      <c r="E8" s="54"/>
      <c r="F8" s="87">
        <v>0</v>
      </c>
      <c r="G8" s="88">
        <v>0</v>
      </c>
    </row>
    <row r="9" spans="1:8" x14ac:dyDescent="0.35">
      <c r="A9" s="53" t="s">
        <v>178</v>
      </c>
      <c r="B9" s="290"/>
      <c r="C9" s="54" t="s">
        <v>356</v>
      </c>
      <c r="D9" s="54" t="s">
        <v>357</v>
      </c>
      <c r="E9" s="54" t="s">
        <v>340</v>
      </c>
      <c r="F9" s="87">
        <v>182404</v>
      </c>
      <c r="G9" s="88">
        <v>66425</v>
      </c>
    </row>
    <row r="10" spans="1:8" x14ac:dyDescent="0.35">
      <c r="A10" s="53" t="s">
        <v>344</v>
      </c>
      <c r="B10" s="290"/>
      <c r="C10" s="54" t="s">
        <v>356</v>
      </c>
      <c r="D10" s="54" t="s">
        <v>357</v>
      </c>
      <c r="E10" s="54" t="s">
        <v>345</v>
      </c>
      <c r="F10" s="87">
        <v>0</v>
      </c>
      <c r="G10" s="88">
        <v>0</v>
      </c>
    </row>
    <row r="11" spans="1:8" x14ac:dyDescent="0.35">
      <c r="A11" s="53" t="s">
        <v>147</v>
      </c>
      <c r="B11" s="290"/>
      <c r="C11" s="54" t="s">
        <v>356</v>
      </c>
      <c r="D11" s="54" t="s">
        <v>323</v>
      </c>
      <c r="E11" s="54" t="s">
        <v>346</v>
      </c>
      <c r="F11" s="87">
        <v>0</v>
      </c>
      <c r="G11" s="88">
        <v>0</v>
      </c>
    </row>
    <row r="12" spans="1:8" x14ac:dyDescent="0.35">
      <c r="A12" s="53" t="s">
        <v>109</v>
      </c>
      <c r="B12" s="290"/>
      <c r="C12" s="54" t="s">
        <v>356</v>
      </c>
      <c r="D12" s="54" t="s">
        <v>359</v>
      </c>
      <c r="E12" s="54"/>
      <c r="F12" s="87">
        <v>94500</v>
      </c>
      <c r="G12" s="88">
        <v>56750</v>
      </c>
    </row>
    <row r="13" spans="1:8" x14ac:dyDescent="0.35">
      <c r="A13" s="53" t="s">
        <v>347</v>
      </c>
      <c r="B13" s="290"/>
      <c r="C13" s="54" t="s">
        <v>356</v>
      </c>
      <c r="D13" s="54" t="s">
        <v>359</v>
      </c>
      <c r="E13" s="54"/>
      <c r="F13" s="87">
        <v>0</v>
      </c>
      <c r="G13" s="88">
        <v>0</v>
      </c>
    </row>
    <row r="14" spans="1:8" x14ac:dyDescent="0.35">
      <c r="A14" s="53" t="s">
        <v>348</v>
      </c>
      <c r="B14" s="290"/>
      <c r="C14" s="54" t="s">
        <v>356</v>
      </c>
      <c r="D14" s="54" t="s">
        <v>359</v>
      </c>
      <c r="E14" s="54"/>
      <c r="F14" s="87">
        <v>0</v>
      </c>
      <c r="G14" s="88">
        <v>0</v>
      </c>
    </row>
    <row r="15" spans="1:8" x14ac:dyDescent="0.35">
      <c r="A15" s="53" t="s">
        <v>70</v>
      </c>
      <c r="B15" s="290"/>
      <c r="C15" s="54" t="s">
        <v>356</v>
      </c>
      <c r="D15" s="54" t="s">
        <v>357</v>
      </c>
      <c r="E15" s="54" t="s">
        <v>349</v>
      </c>
      <c r="F15" s="87">
        <v>886153.6</v>
      </c>
      <c r="G15" s="88">
        <v>380411.37</v>
      </c>
    </row>
    <row r="16" spans="1:8" x14ac:dyDescent="0.35">
      <c r="A16" s="53" t="s">
        <v>43</v>
      </c>
      <c r="B16" s="290"/>
      <c r="C16" s="54" t="s">
        <v>356</v>
      </c>
      <c r="D16" s="54" t="s">
        <v>357</v>
      </c>
      <c r="E16" s="54" t="s">
        <v>349</v>
      </c>
      <c r="F16" s="87">
        <v>1253434.8400000001</v>
      </c>
      <c r="G16" s="88">
        <v>1367934.2600000002</v>
      </c>
    </row>
    <row r="17" spans="1:7" x14ac:dyDescent="0.35">
      <c r="A17" s="53" t="s">
        <v>350</v>
      </c>
      <c r="B17" s="290"/>
      <c r="C17" s="54" t="s">
        <v>356</v>
      </c>
      <c r="D17" s="54" t="s">
        <v>359</v>
      </c>
      <c r="E17" s="54"/>
      <c r="F17" s="87">
        <v>0</v>
      </c>
      <c r="G17" s="88">
        <v>0</v>
      </c>
    </row>
    <row r="18" spans="1:7" x14ac:dyDescent="0.35">
      <c r="A18" s="53" t="s">
        <v>185</v>
      </c>
      <c r="B18" s="290"/>
      <c r="C18" s="54" t="s">
        <v>356</v>
      </c>
      <c r="D18" s="54" t="s">
        <v>357</v>
      </c>
      <c r="E18" s="54" t="s">
        <v>349</v>
      </c>
      <c r="F18" s="87">
        <v>810617.46</v>
      </c>
      <c r="G18" s="88">
        <v>41821.919999999998</v>
      </c>
    </row>
    <row r="19" spans="1:7" x14ac:dyDescent="0.35">
      <c r="A19" s="53" t="s">
        <v>351</v>
      </c>
      <c r="B19" s="290"/>
      <c r="C19" s="54" t="s">
        <v>356</v>
      </c>
      <c r="D19" s="54" t="s">
        <v>359</v>
      </c>
      <c r="E19" s="54"/>
      <c r="F19" s="87">
        <v>0</v>
      </c>
      <c r="G19" s="88">
        <v>0</v>
      </c>
    </row>
    <row r="20" spans="1:7" x14ac:dyDescent="0.35">
      <c r="A20" s="53" t="s">
        <v>352</v>
      </c>
      <c r="B20" s="290"/>
      <c r="C20" s="54" t="s">
        <v>356</v>
      </c>
      <c r="D20" s="54" t="s">
        <v>323</v>
      </c>
      <c r="E20" s="54" t="s">
        <v>340</v>
      </c>
      <c r="F20" s="87">
        <v>0</v>
      </c>
      <c r="G20" s="88">
        <v>0</v>
      </c>
    </row>
    <row r="21" spans="1:7" x14ac:dyDescent="0.35">
      <c r="A21" s="53" t="s">
        <v>135</v>
      </c>
      <c r="B21" s="290"/>
      <c r="C21" s="54" t="s">
        <v>359</v>
      </c>
      <c r="D21" s="54" t="s">
        <v>359</v>
      </c>
      <c r="E21" s="54"/>
      <c r="F21" s="87">
        <v>280518</v>
      </c>
      <c r="G21" s="88">
        <v>315300.57</v>
      </c>
    </row>
    <row r="22" spans="1:7" x14ac:dyDescent="0.35">
      <c r="A22" s="53" t="s">
        <v>119</v>
      </c>
      <c r="B22" s="290"/>
      <c r="C22" s="54" t="s">
        <v>359</v>
      </c>
      <c r="D22" s="54" t="s">
        <v>323</v>
      </c>
      <c r="E22" s="54" t="s">
        <v>346</v>
      </c>
      <c r="F22" s="87">
        <v>0</v>
      </c>
      <c r="G22" s="88">
        <v>0</v>
      </c>
    </row>
    <row r="23" spans="1:7" x14ac:dyDescent="0.35">
      <c r="A23" s="53" t="s">
        <v>136</v>
      </c>
      <c r="B23" s="290"/>
      <c r="C23" s="54" t="s">
        <v>356</v>
      </c>
      <c r="D23" s="54" t="s">
        <v>357</v>
      </c>
      <c r="E23" s="54" t="s">
        <v>349</v>
      </c>
      <c r="F23" s="87">
        <v>543198.29</v>
      </c>
      <c r="G23" s="88">
        <v>348972.70999999996</v>
      </c>
    </row>
    <row r="24" spans="1:7" x14ac:dyDescent="0.35">
      <c r="A24" s="53" t="s">
        <v>9</v>
      </c>
      <c r="B24" s="290"/>
      <c r="C24" s="54" t="s">
        <v>356</v>
      </c>
      <c r="D24" s="54" t="s">
        <v>357</v>
      </c>
      <c r="E24" s="54" t="s">
        <v>345</v>
      </c>
      <c r="F24" s="87">
        <v>266881.87</v>
      </c>
      <c r="G24" s="88">
        <v>74153.320000000007</v>
      </c>
    </row>
    <row r="25" spans="1:7" x14ac:dyDescent="0.35">
      <c r="A25" s="53" t="s">
        <v>353</v>
      </c>
      <c r="B25" s="290"/>
      <c r="C25" s="54" t="s">
        <v>356</v>
      </c>
      <c r="D25" s="54" t="s">
        <v>359</v>
      </c>
      <c r="E25" s="54"/>
      <c r="F25" s="87">
        <v>0</v>
      </c>
      <c r="G25" s="88">
        <v>0</v>
      </c>
    </row>
    <row r="26" spans="1:7" x14ac:dyDescent="0.35">
      <c r="A26" s="53" t="s">
        <v>339</v>
      </c>
      <c r="B26" s="290"/>
      <c r="C26" s="54" t="s">
        <v>356</v>
      </c>
      <c r="D26" s="54" t="s">
        <v>359</v>
      </c>
      <c r="E26" s="54"/>
      <c r="F26" s="87">
        <v>0</v>
      </c>
      <c r="G26" s="88">
        <v>0</v>
      </c>
    </row>
    <row r="27" spans="1:7" x14ac:dyDescent="0.35">
      <c r="A27" s="53" t="s">
        <v>354</v>
      </c>
      <c r="B27" s="290"/>
      <c r="C27" s="54" t="s">
        <v>356</v>
      </c>
      <c r="D27" s="54" t="s">
        <v>357</v>
      </c>
      <c r="E27" s="54" t="s">
        <v>343</v>
      </c>
      <c r="F27" s="87">
        <v>0</v>
      </c>
      <c r="G27" s="88">
        <v>0</v>
      </c>
    </row>
    <row r="28" spans="1:7" x14ac:dyDescent="0.35">
      <c r="A28" s="53" t="s">
        <v>294</v>
      </c>
      <c r="B28" s="290"/>
      <c r="C28" s="54" t="s">
        <v>356</v>
      </c>
      <c r="D28" s="54" t="s">
        <v>359</v>
      </c>
      <c r="E28" s="54"/>
      <c r="F28" s="87">
        <v>71000</v>
      </c>
      <c r="G28" s="88">
        <v>19350.48</v>
      </c>
    </row>
    <row r="29" spans="1:7" x14ac:dyDescent="0.35">
      <c r="A29" s="53" t="s">
        <v>19</v>
      </c>
      <c r="B29" s="290"/>
      <c r="C29" s="54" t="s">
        <v>356</v>
      </c>
      <c r="D29" s="54" t="s">
        <v>357</v>
      </c>
      <c r="E29" s="54" t="s">
        <v>349</v>
      </c>
      <c r="F29" s="87">
        <v>902652.35000000009</v>
      </c>
      <c r="G29" s="88">
        <v>568467.51</v>
      </c>
    </row>
    <row r="30" spans="1:7" ht="15" thickBot="1" x14ac:dyDescent="0.4">
      <c r="A30" s="55" t="s">
        <v>20</v>
      </c>
      <c r="B30" s="291"/>
      <c r="C30" s="56" t="s">
        <v>356</v>
      </c>
      <c r="D30" s="56" t="s">
        <v>357</v>
      </c>
      <c r="E30" s="56" t="s">
        <v>349</v>
      </c>
      <c r="F30" s="89">
        <v>2178285.9900000002</v>
      </c>
      <c r="G30" s="90">
        <v>2257487.66</v>
      </c>
    </row>
    <row r="31" spans="1:7" s="231" customFormat="1" ht="15" thickBot="1" x14ac:dyDescent="0.4">
      <c r="A31" s="227" t="s">
        <v>460</v>
      </c>
      <c r="B31" s="228"/>
      <c r="C31" s="228"/>
      <c r="D31" s="228"/>
      <c r="E31" s="228"/>
      <c r="F31" s="229">
        <f>SUM(F2:F30)</f>
        <v>7888243.4000000004</v>
      </c>
      <c r="G31" s="230">
        <f>SUM(G2:G30)</f>
        <v>5805127.6100000003</v>
      </c>
    </row>
    <row r="32" spans="1:7" s="63" customFormat="1" ht="29" x14ac:dyDescent="0.35">
      <c r="A32" s="71" t="s">
        <v>334</v>
      </c>
      <c r="B32" s="72" t="s">
        <v>472</v>
      </c>
      <c r="C32" s="72" t="s">
        <v>332</v>
      </c>
      <c r="D32" s="72" t="s">
        <v>331</v>
      </c>
      <c r="E32" s="72" t="s">
        <v>358</v>
      </c>
      <c r="F32" s="91" t="s">
        <v>3</v>
      </c>
      <c r="G32" s="92" t="s">
        <v>330</v>
      </c>
    </row>
    <row r="33" spans="1:7" x14ac:dyDescent="0.35">
      <c r="A33" s="73" t="s">
        <v>164</v>
      </c>
      <c r="B33" s="293"/>
      <c r="C33" s="74" t="s">
        <v>359</v>
      </c>
      <c r="D33" s="74" t="s">
        <v>357</v>
      </c>
      <c r="E33" s="74" t="s">
        <v>361</v>
      </c>
      <c r="F33" s="93">
        <v>49575</v>
      </c>
      <c r="G33" s="94">
        <v>49575</v>
      </c>
    </row>
    <row r="34" spans="1:7" x14ac:dyDescent="0.35">
      <c r="A34" s="73" t="s">
        <v>230</v>
      </c>
      <c r="B34" s="293"/>
      <c r="C34" s="74" t="s">
        <v>359</v>
      </c>
      <c r="D34" s="74" t="s">
        <v>359</v>
      </c>
      <c r="E34" s="74"/>
      <c r="F34" s="93">
        <v>136885.07999999999</v>
      </c>
      <c r="G34" s="94">
        <v>75042.42</v>
      </c>
    </row>
    <row r="35" spans="1:7" s="44" customFormat="1" x14ac:dyDescent="0.35">
      <c r="A35" s="73" t="s">
        <v>14</v>
      </c>
      <c r="B35" s="293"/>
      <c r="C35" s="74" t="s">
        <v>356</v>
      </c>
      <c r="D35" s="74" t="s">
        <v>357</v>
      </c>
      <c r="E35" s="74" t="s">
        <v>361</v>
      </c>
      <c r="F35" s="93">
        <v>1528760.3</v>
      </c>
      <c r="G35" s="94">
        <v>1604761.08</v>
      </c>
    </row>
    <row r="36" spans="1:7" s="44" customFormat="1" x14ac:dyDescent="0.35">
      <c r="A36" s="73" t="s">
        <v>190</v>
      </c>
      <c r="B36" s="293"/>
      <c r="C36" s="74" t="s">
        <v>356</v>
      </c>
      <c r="D36" s="74"/>
      <c r="E36" s="74"/>
      <c r="F36" s="93">
        <v>0</v>
      </c>
      <c r="G36" s="94">
        <v>0</v>
      </c>
    </row>
    <row r="37" spans="1:7" x14ac:dyDescent="0.35">
      <c r="A37" s="73" t="s">
        <v>229</v>
      </c>
      <c r="B37" s="293"/>
      <c r="C37" s="74" t="s">
        <v>356</v>
      </c>
      <c r="D37" s="74" t="s">
        <v>359</v>
      </c>
      <c r="E37" s="74"/>
      <c r="F37" s="93">
        <v>46393.59</v>
      </c>
      <c r="G37" s="94">
        <v>56311.54</v>
      </c>
    </row>
    <row r="38" spans="1:7" x14ac:dyDescent="0.35">
      <c r="A38" s="73" t="s">
        <v>111</v>
      </c>
      <c r="B38" s="293"/>
      <c r="C38" s="74" t="s">
        <v>356</v>
      </c>
      <c r="D38" s="74" t="s">
        <v>357</v>
      </c>
      <c r="E38" s="74" t="s">
        <v>361</v>
      </c>
      <c r="F38" s="93">
        <v>676933.88</v>
      </c>
      <c r="G38" s="94">
        <v>758360.92999999993</v>
      </c>
    </row>
    <row r="39" spans="1:7" x14ac:dyDescent="0.35">
      <c r="A39" s="73" t="s">
        <v>362</v>
      </c>
      <c r="B39" s="293"/>
      <c r="C39" s="74" t="s">
        <v>356</v>
      </c>
      <c r="D39" s="74" t="s">
        <v>357</v>
      </c>
      <c r="E39" s="74" t="s">
        <v>349</v>
      </c>
      <c r="F39" s="93">
        <v>0</v>
      </c>
      <c r="G39" s="94">
        <v>0</v>
      </c>
    </row>
    <row r="40" spans="1:7" x14ac:dyDescent="0.35">
      <c r="A40" s="73" t="s">
        <v>96</v>
      </c>
      <c r="B40" s="293"/>
      <c r="C40" s="74" t="s">
        <v>356</v>
      </c>
      <c r="D40" s="74" t="s">
        <v>357</v>
      </c>
      <c r="E40" s="74" t="s">
        <v>363</v>
      </c>
      <c r="F40" s="93">
        <v>488099.03</v>
      </c>
      <c r="G40" s="94">
        <v>73686.789999999994</v>
      </c>
    </row>
    <row r="41" spans="1:7" x14ac:dyDescent="0.35">
      <c r="A41" s="73" t="s">
        <v>155</v>
      </c>
      <c r="B41" s="293"/>
      <c r="C41" s="74" t="s">
        <v>359</v>
      </c>
      <c r="D41" s="74" t="s">
        <v>357</v>
      </c>
      <c r="E41" s="74" t="s">
        <v>341</v>
      </c>
      <c r="F41" s="93">
        <v>54607.03</v>
      </c>
      <c r="G41" s="94">
        <v>54542.47</v>
      </c>
    </row>
    <row r="42" spans="1:7" x14ac:dyDescent="0.35">
      <c r="A42" s="73" t="s">
        <v>24</v>
      </c>
      <c r="B42" s="293"/>
      <c r="C42" s="74" t="s">
        <v>356</v>
      </c>
      <c r="D42" s="74" t="s">
        <v>357</v>
      </c>
      <c r="E42" s="74" t="s">
        <v>340</v>
      </c>
      <c r="F42" s="93">
        <v>304657.89</v>
      </c>
      <c r="G42" s="94">
        <v>306697.53000000003</v>
      </c>
    </row>
    <row r="43" spans="1:7" x14ac:dyDescent="0.35">
      <c r="A43" s="73" t="s">
        <v>138</v>
      </c>
      <c r="B43" s="293"/>
      <c r="C43" s="74" t="s">
        <v>356</v>
      </c>
      <c r="D43" s="74" t="s">
        <v>359</v>
      </c>
      <c r="E43" s="74"/>
      <c r="F43" s="93">
        <v>458950.78</v>
      </c>
      <c r="G43" s="94">
        <v>218605.74</v>
      </c>
    </row>
    <row r="44" spans="1:7" x14ac:dyDescent="0.35">
      <c r="A44" s="73" t="s">
        <v>286</v>
      </c>
      <c r="B44" s="293"/>
      <c r="C44" s="74" t="s">
        <v>359</v>
      </c>
      <c r="D44" s="74" t="s">
        <v>323</v>
      </c>
      <c r="E44" s="74"/>
      <c r="F44" s="93">
        <v>9318</v>
      </c>
      <c r="G44" s="94">
        <v>9318.4500000000007</v>
      </c>
    </row>
    <row r="45" spans="1:7" x14ac:dyDescent="0.35">
      <c r="A45" s="73" t="s">
        <v>108</v>
      </c>
      <c r="B45" s="293"/>
      <c r="C45" s="74" t="s">
        <v>356</v>
      </c>
      <c r="D45" s="74" t="s">
        <v>357</v>
      </c>
      <c r="E45" s="74" t="s">
        <v>349</v>
      </c>
      <c r="F45" s="93">
        <v>51369.22</v>
      </c>
      <c r="G45" s="94">
        <v>83530.28</v>
      </c>
    </row>
    <row r="46" spans="1:7" x14ac:dyDescent="0.35">
      <c r="A46" s="73" t="s">
        <v>360</v>
      </c>
      <c r="B46" s="293"/>
      <c r="C46" s="74" t="s">
        <v>356</v>
      </c>
      <c r="D46" s="74" t="s">
        <v>323</v>
      </c>
      <c r="E46" s="74" t="s">
        <v>364</v>
      </c>
      <c r="F46" s="93">
        <v>3088770.3799999994</v>
      </c>
      <c r="G46" s="94">
        <v>3586425.5699999994</v>
      </c>
    </row>
    <row r="47" spans="1:7" x14ac:dyDescent="0.35">
      <c r="A47" s="73" t="s">
        <v>308</v>
      </c>
      <c r="B47" s="293"/>
      <c r="C47" s="74" t="s">
        <v>356</v>
      </c>
      <c r="D47" s="74" t="s">
        <v>359</v>
      </c>
      <c r="E47" s="74"/>
      <c r="F47" s="93">
        <v>306579.46999999997</v>
      </c>
      <c r="G47" s="94">
        <v>306276.30000000005</v>
      </c>
    </row>
    <row r="48" spans="1:7" x14ac:dyDescent="0.35">
      <c r="A48" s="73" t="s">
        <v>192</v>
      </c>
      <c r="B48" s="293"/>
      <c r="C48" s="74" t="s">
        <v>359</v>
      </c>
      <c r="D48" s="74" t="s">
        <v>357</v>
      </c>
      <c r="E48" s="74"/>
      <c r="F48" s="93">
        <v>0</v>
      </c>
      <c r="G48" s="94">
        <v>165212.5</v>
      </c>
    </row>
    <row r="49" spans="1:7" x14ac:dyDescent="0.35">
      <c r="A49" s="73" t="s">
        <v>116</v>
      </c>
      <c r="B49" s="293"/>
      <c r="C49" s="74" t="s">
        <v>356</v>
      </c>
      <c r="D49" s="74" t="s">
        <v>357</v>
      </c>
      <c r="E49" s="74" t="s">
        <v>340</v>
      </c>
      <c r="F49" s="93">
        <v>95776.01</v>
      </c>
      <c r="G49" s="94">
        <v>25411.88</v>
      </c>
    </row>
    <row r="50" spans="1:7" x14ac:dyDescent="0.35">
      <c r="A50" s="73" t="s">
        <v>103</v>
      </c>
      <c r="B50" s="293"/>
      <c r="C50" s="74" t="s">
        <v>356</v>
      </c>
      <c r="D50" s="74" t="s">
        <v>357</v>
      </c>
      <c r="E50" s="74" t="s">
        <v>345</v>
      </c>
      <c r="F50" s="93">
        <v>460088.58999999997</v>
      </c>
      <c r="G50" s="94">
        <v>558720.98</v>
      </c>
    </row>
    <row r="51" spans="1:7" x14ac:dyDescent="0.35">
      <c r="A51" s="73" t="s">
        <v>365</v>
      </c>
      <c r="B51" s="293"/>
      <c r="C51" s="74" t="s">
        <v>356</v>
      </c>
      <c r="D51" s="74"/>
      <c r="E51" s="74"/>
      <c r="F51" s="93">
        <v>0</v>
      </c>
      <c r="G51" s="94">
        <v>0</v>
      </c>
    </row>
    <row r="52" spans="1:7" x14ac:dyDescent="0.35">
      <c r="A52" s="73" t="s">
        <v>366</v>
      </c>
      <c r="B52" s="293"/>
      <c r="C52" s="74" t="s">
        <v>356</v>
      </c>
      <c r="D52" s="74"/>
      <c r="E52" s="74"/>
      <c r="F52" s="93">
        <v>0</v>
      </c>
      <c r="G52" s="94">
        <v>0</v>
      </c>
    </row>
    <row r="53" spans="1:7" x14ac:dyDescent="0.35">
      <c r="A53" s="73" t="s">
        <v>101</v>
      </c>
      <c r="B53" s="293"/>
      <c r="C53" s="74" t="s">
        <v>359</v>
      </c>
      <c r="D53" s="74" t="s">
        <v>359</v>
      </c>
      <c r="E53" s="74"/>
      <c r="F53" s="93">
        <v>272819.54000000004</v>
      </c>
      <c r="G53" s="94">
        <v>156449.38</v>
      </c>
    </row>
    <row r="54" spans="1:7" x14ac:dyDescent="0.35">
      <c r="A54" s="73" t="s">
        <v>269</v>
      </c>
      <c r="B54" s="293"/>
      <c r="C54" s="74" t="s">
        <v>356</v>
      </c>
      <c r="D54" s="74" t="s">
        <v>357</v>
      </c>
      <c r="E54" s="74" t="s">
        <v>340</v>
      </c>
      <c r="F54" s="93">
        <v>77467.73</v>
      </c>
      <c r="G54" s="94">
        <v>130335.97</v>
      </c>
    </row>
    <row r="55" spans="1:7" x14ac:dyDescent="0.35">
      <c r="A55" s="73" t="s">
        <v>37</v>
      </c>
      <c r="B55" s="293"/>
      <c r="C55" s="74" t="s">
        <v>356</v>
      </c>
      <c r="D55" s="74" t="s">
        <v>357</v>
      </c>
      <c r="E55" s="74" t="s">
        <v>349</v>
      </c>
      <c r="F55" s="93">
        <v>1372106.8699999999</v>
      </c>
      <c r="G55" s="94">
        <v>1405445.92</v>
      </c>
    </row>
    <row r="56" spans="1:7" x14ac:dyDescent="0.35">
      <c r="A56" s="73" t="s">
        <v>18</v>
      </c>
      <c r="B56" s="293"/>
      <c r="C56" s="74" t="s">
        <v>359</v>
      </c>
      <c r="D56" s="74" t="s">
        <v>357</v>
      </c>
      <c r="E56" s="74" t="s">
        <v>349</v>
      </c>
      <c r="F56" s="93">
        <v>26216</v>
      </c>
      <c r="G56" s="94">
        <v>26215.919999999998</v>
      </c>
    </row>
    <row r="57" spans="1:7" x14ac:dyDescent="0.35">
      <c r="A57" s="73" t="s">
        <v>139</v>
      </c>
      <c r="B57" s="293"/>
      <c r="C57" s="74" t="s">
        <v>356</v>
      </c>
      <c r="D57" s="74" t="s">
        <v>359</v>
      </c>
      <c r="E57" s="74"/>
      <c r="F57" s="93">
        <v>342021.98</v>
      </c>
      <c r="G57" s="94">
        <v>340951.41</v>
      </c>
    </row>
    <row r="58" spans="1:7" x14ac:dyDescent="0.35">
      <c r="A58" s="73" t="s">
        <v>98</v>
      </c>
      <c r="B58" s="293"/>
      <c r="C58" s="74" t="s">
        <v>359</v>
      </c>
      <c r="D58" s="74" t="s">
        <v>359</v>
      </c>
      <c r="E58" s="74"/>
      <c r="F58" s="93">
        <v>38480</v>
      </c>
      <c r="G58" s="94">
        <v>38479.879999999997</v>
      </c>
    </row>
    <row r="59" spans="1:7" x14ac:dyDescent="0.35">
      <c r="A59" s="73" t="s">
        <v>367</v>
      </c>
      <c r="B59" s="293"/>
      <c r="C59" s="74" t="s">
        <v>356</v>
      </c>
      <c r="D59" s="74"/>
      <c r="E59" s="74"/>
      <c r="F59" s="93">
        <v>0</v>
      </c>
      <c r="G59" s="94">
        <v>0</v>
      </c>
    </row>
    <row r="60" spans="1:7" x14ac:dyDescent="0.35">
      <c r="A60" s="73" t="s">
        <v>368</v>
      </c>
      <c r="B60" s="293"/>
      <c r="C60" s="74" t="s">
        <v>356</v>
      </c>
      <c r="D60" s="74"/>
      <c r="E60" s="74"/>
      <c r="F60" s="93">
        <v>0</v>
      </c>
      <c r="G60" s="94">
        <v>0</v>
      </c>
    </row>
    <row r="61" spans="1:7" x14ac:dyDescent="0.35">
      <c r="A61" s="73" t="s">
        <v>85</v>
      </c>
      <c r="B61" s="293"/>
      <c r="C61" s="74" t="s">
        <v>371</v>
      </c>
      <c r="D61" s="74" t="s">
        <v>357</v>
      </c>
      <c r="E61" s="74" t="s">
        <v>340</v>
      </c>
      <c r="F61" s="93">
        <v>0</v>
      </c>
      <c r="G61" s="94">
        <v>0</v>
      </c>
    </row>
    <row r="62" spans="1:7" x14ac:dyDescent="0.35">
      <c r="A62" s="73" t="s">
        <v>186</v>
      </c>
      <c r="B62" s="293"/>
      <c r="C62" s="74" t="s">
        <v>359</v>
      </c>
      <c r="D62" s="74" t="s">
        <v>357</v>
      </c>
      <c r="E62" s="74" t="s">
        <v>361</v>
      </c>
      <c r="F62" s="93">
        <v>323176</v>
      </c>
      <c r="G62" s="94">
        <v>323085.3</v>
      </c>
    </row>
    <row r="63" spans="1:7" x14ac:dyDescent="0.35">
      <c r="A63" s="73" t="s">
        <v>369</v>
      </c>
      <c r="B63" s="293"/>
      <c r="C63" s="74" t="s">
        <v>356</v>
      </c>
      <c r="D63" s="74" t="s">
        <v>357</v>
      </c>
      <c r="E63" s="74" t="s">
        <v>343</v>
      </c>
      <c r="F63" s="93">
        <v>0</v>
      </c>
      <c r="G63" s="94">
        <v>0</v>
      </c>
    </row>
    <row r="64" spans="1:7" x14ac:dyDescent="0.35">
      <c r="A64" s="73" t="s">
        <v>370</v>
      </c>
      <c r="B64" s="293"/>
      <c r="C64" s="74" t="s">
        <v>356</v>
      </c>
      <c r="D64" s="74" t="s">
        <v>357</v>
      </c>
      <c r="E64" s="74" t="s">
        <v>361</v>
      </c>
      <c r="F64" s="93">
        <v>0</v>
      </c>
      <c r="G64" s="94">
        <v>0</v>
      </c>
    </row>
    <row r="65" spans="1:7" x14ac:dyDescent="0.35">
      <c r="A65" s="73" t="s">
        <v>355</v>
      </c>
      <c r="B65" s="293"/>
      <c r="C65" s="74" t="s">
        <v>356</v>
      </c>
      <c r="D65" s="74" t="s">
        <v>323</v>
      </c>
      <c r="E65" s="74"/>
      <c r="F65" s="93">
        <v>0</v>
      </c>
      <c r="G65" s="94">
        <v>0</v>
      </c>
    </row>
    <row r="66" spans="1:7" ht="15" thickBot="1" x14ac:dyDescent="0.4">
      <c r="A66" s="75" t="s">
        <v>20</v>
      </c>
      <c r="B66" s="294"/>
      <c r="C66" s="76" t="s">
        <v>359</v>
      </c>
      <c r="D66" s="76" t="s">
        <v>357</v>
      </c>
      <c r="E66" s="76" t="s">
        <v>349</v>
      </c>
      <c r="F66" s="95">
        <v>415852.71</v>
      </c>
      <c r="G66" s="96">
        <v>341903.24</v>
      </c>
    </row>
    <row r="67" spans="1:7" s="231" customFormat="1" ht="15" thickBot="1" x14ac:dyDescent="0.4">
      <c r="A67" s="254" t="s">
        <v>470</v>
      </c>
      <c r="B67" s="255"/>
      <c r="C67" s="255"/>
      <c r="D67" s="255"/>
      <c r="E67" s="255"/>
      <c r="F67" s="256">
        <f>SUM(F33:F66)</f>
        <v>10624905.08</v>
      </c>
      <c r="G67" s="257">
        <f>SUM(G33:G66)</f>
        <v>10695346.48</v>
      </c>
    </row>
    <row r="68" spans="1:7" s="49" customFormat="1" ht="29" x14ac:dyDescent="0.35">
      <c r="A68" s="57" t="s">
        <v>335</v>
      </c>
      <c r="B68" s="58" t="s">
        <v>472</v>
      </c>
      <c r="C68" s="58" t="s">
        <v>332</v>
      </c>
      <c r="D68" s="58" t="s">
        <v>331</v>
      </c>
      <c r="E68" s="58" t="s">
        <v>358</v>
      </c>
      <c r="F68" s="97" t="s">
        <v>3</v>
      </c>
      <c r="G68" s="98" t="s">
        <v>330</v>
      </c>
    </row>
    <row r="69" spans="1:7" x14ac:dyDescent="0.35">
      <c r="A69" s="59" t="s">
        <v>298</v>
      </c>
      <c r="B69" s="295"/>
      <c r="C69" s="60" t="s">
        <v>356</v>
      </c>
      <c r="D69" s="60" t="s">
        <v>357</v>
      </c>
      <c r="E69" s="60" t="s">
        <v>375</v>
      </c>
      <c r="F69" s="99">
        <v>681320.74</v>
      </c>
      <c r="G69" s="100">
        <v>392119.39</v>
      </c>
    </row>
    <row r="70" spans="1:7" x14ac:dyDescent="0.35">
      <c r="A70" s="59" t="s">
        <v>141</v>
      </c>
      <c r="B70" s="295"/>
      <c r="C70" s="60" t="s">
        <v>356</v>
      </c>
      <c r="D70" s="60" t="s">
        <v>357</v>
      </c>
      <c r="E70" s="60" t="s">
        <v>363</v>
      </c>
      <c r="F70" s="99">
        <v>362619.76</v>
      </c>
      <c r="G70" s="100">
        <v>62428.72</v>
      </c>
    </row>
    <row r="71" spans="1:7" s="44" customFormat="1" x14ac:dyDescent="0.35">
      <c r="A71" s="59" t="s">
        <v>22</v>
      </c>
      <c r="B71" s="295"/>
      <c r="C71" s="60" t="s">
        <v>359</v>
      </c>
      <c r="D71" s="60" t="s">
        <v>357</v>
      </c>
      <c r="E71" s="60" t="s">
        <v>343</v>
      </c>
      <c r="F71" s="99">
        <v>56873</v>
      </c>
      <c r="G71" s="100">
        <v>45354.58</v>
      </c>
    </row>
    <row r="72" spans="1:7" x14ac:dyDescent="0.35">
      <c r="A72" s="59" t="s">
        <v>88</v>
      </c>
      <c r="B72" s="295"/>
      <c r="C72" s="60" t="s">
        <v>356</v>
      </c>
      <c r="D72" s="60" t="s">
        <v>357</v>
      </c>
      <c r="E72" s="60" t="s">
        <v>349</v>
      </c>
      <c r="F72" s="99">
        <v>826138.71</v>
      </c>
      <c r="G72" s="100">
        <v>291197.28999999998</v>
      </c>
    </row>
    <row r="73" spans="1:7" x14ac:dyDescent="0.35">
      <c r="A73" s="59" t="s">
        <v>121</v>
      </c>
      <c r="B73" s="295"/>
      <c r="C73" s="60" t="s">
        <v>356</v>
      </c>
      <c r="D73" s="60" t="s">
        <v>357</v>
      </c>
      <c r="E73" s="60" t="s">
        <v>349</v>
      </c>
      <c r="F73" s="99">
        <v>1421109.26</v>
      </c>
      <c r="G73" s="100">
        <v>1287875.71</v>
      </c>
    </row>
    <row r="74" spans="1:7" x14ac:dyDescent="0.35">
      <c r="A74" s="59" t="s">
        <v>169</v>
      </c>
      <c r="B74" s="295"/>
      <c r="C74" s="60" t="s">
        <v>356</v>
      </c>
      <c r="D74" s="60" t="s">
        <v>357</v>
      </c>
      <c r="E74" s="60" t="s">
        <v>349</v>
      </c>
      <c r="F74" s="99">
        <v>318699.11</v>
      </c>
      <c r="G74" s="100">
        <v>412233.85</v>
      </c>
    </row>
    <row r="75" spans="1:7" x14ac:dyDescent="0.35">
      <c r="A75" s="59" t="s">
        <v>372</v>
      </c>
      <c r="B75" s="295"/>
      <c r="C75" s="60" t="s">
        <v>356</v>
      </c>
      <c r="D75" s="60" t="s">
        <v>357</v>
      </c>
      <c r="E75" s="60" t="s">
        <v>363</v>
      </c>
      <c r="F75" s="99">
        <v>0</v>
      </c>
      <c r="G75" s="100">
        <v>0</v>
      </c>
    </row>
    <row r="76" spans="1:7" x14ac:dyDescent="0.35">
      <c r="A76" s="59" t="s">
        <v>373</v>
      </c>
      <c r="B76" s="295"/>
      <c r="C76" s="60" t="s">
        <v>356</v>
      </c>
      <c r="D76" s="60" t="s">
        <v>359</v>
      </c>
      <c r="E76" s="60"/>
      <c r="F76" s="99">
        <v>0</v>
      </c>
      <c r="G76" s="100">
        <v>0</v>
      </c>
    </row>
    <row r="77" spans="1:7" x14ac:dyDescent="0.35">
      <c r="A77" s="59" t="s">
        <v>374</v>
      </c>
      <c r="B77" s="295"/>
      <c r="C77" s="60" t="s">
        <v>356</v>
      </c>
      <c r="D77" s="60" t="s">
        <v>357</v>
      </c>
      <c r="E77" s="60" t="s">
        <v>341</v>
      </c>
      <c r="F77" s="99">
        <v>0</v>
      </c>
      <c r="G77" s="100">
        <v>0</v>
      </c>
    </row>
    <row r="78" spans="1:7" x14ac:dyDescent="0.35">
      <c r="A78" s="59" t="s">
        <v>11</v>
      </c>
      <c r="B78" s="295"/>
      <c r="C78" s="60" t="s">
        <v>359</v>
      </c>
      <c r="D78" s="60" t="s">
        <v>359</v>
      </c>
      <c r="E78" s="60"/>
      <c r="F78" s="99">
        <v>11695</v>
      </c>
      <c r="G78" s="100">
        <v>5852.41</v>
      </c>
    </row>
    <row r="79" spans="1:7" x14ac:dyDescent="0.35">
      <c r="A79" s="59" t="s">
        <v>36</v>
      </c>
      <c r="B79" s="295"/>
      <c r="C79" s="60" t="s">
        <v>356</v>
      </c>
      <c r="D79" s="60" t="s">
        <v>359</v>
      </c>
      <c r="E79" s="60"/>
      <c r="F79" s="99">
        <v>412444</v>
      </c>
      <c r="G79" s="100">
        <v>272642.24</v>
      </c>
    </row>
    <row r="80" spans="1:7" x14ac:dyDescent="0.35">
      <c r="A80" s="59" t="s">
        <v>147</v>
      </c>
      <c r="B80" s="295"/>
      <c r="C80" s="60" t="s">
        <v>359</v>
      </c>
      <c r="D80" s="60" t="s">
        <v>323</v>
      </c>
      <c r="E80" s="60" t="s">
        <v>346</v>
      </c>
      <c r="F80" s="99">
        <v>0</v>
      </c>
      <c r="G80" s="100">
        <v>310629.88</v>
      </c>
    </row>
    <row r="81" spans="1:7" x14ac:dyDescent="0.35">
      <c r="A81" s="59" t="s">
        <v>295</v>
      </c>
      <c r="B81" s="295"/>
      <c r="C81" s="60" t="s">
        <v>359</v>
      </c>
      <c r="D81" s="60" t="s">
        <v>359</v>
      </c>
      <c r="E81" s="60"/>
      <c r="F81" s="99">
        <v>0</v>
      </c>
      <c r="G81" s="100">
        <v>18162.36</v>
      </c>
    </row>
    <row r="82" spans="1:7" x14ac:dyDescent="0.35">
      <c r="A82" s="59" t="s">
        <v>17</v>
      </c>
      <c r="B82" s="295"/>
      <c r="C82" s="60" t="s">
        <v>359</v>
      </c>
      <c r="D82" s="60" t="s">
        <v>357</v>
      </c>
      <c r="E82" s="60" t="s">
        <v>361</v>
      </c>
      <c r="F82" s="99">
        <v>0</v>
      </c>
      <c r="G82" s="100">
        <v>134818.75</v>
      </c>
    </row>
    <row r="83" spans="1:7" x14ac:dyDescent="0.35">
      <c r="A83" s="59" t="s">
        <v>204</v>
      </c>
      <c r="B83" s="295"/>
      <c r="C83" s="60" t="s">
        <v>359</v>
      </c>
      <c r="D83" s="60" t="s">
        <v>359</v>
      </c>
      <c r="E83" s="60"/>
      <c r="F83" s="99">
        <v>0</v>
      </c>
      <c r="G83" s="100">
        <v>10052.129999999999</v>
      </c>
    </row>
    <row r="84" spans="1:7" x14ac:dyDescent="0.35">
      <c r="A84" s="59" t="s">
        <v>231</v>
      </c>
      <c r="B84" s="295"/>
      <c r="C84" s="60" t="s">
        <v>359</v>
      </c>
      <c r="D84" s="60" t="s">
        <v>359</v>
      </c>
      <c r="E84" s="60"/>
      <c r="F84" s="99">
        <v>4150</v>
      </c>
      <c r="G84" s="100">
        <v>0</v>
      </c>
    </row>
    <row r="85" spans="1:7" x14ac:dyDescent="0.35">
      <c r="A85" s="59" t="s">
        <v>350</v>
      </c>
      <c r="B85" s="295"/>
      <c r="C85" s="60" t="s">
        <v>356</v>
      </c>
      <c r="D85" s="60" t="s">
        <v>359</v>
      </c>
      <c r="E85" s="60"/>
      <c r="F85" s="99">
        <v>0</v>
      </c>
      <c r="G85" s="100">
        <v>0</v>
      </c>
    </row>
    <row r="86" spans="1:7" x14ac:dyDescent="0.35">
      <c r="A86" s="59" t="s">
        <v>112</v>
      </c>
      <c r="B86" s="295"/>
      <c r="C86" s="60" t="s">
        <v>359</v>
      </c>
      <c r="D86" s="60" t="s">
        <v>323</v>
      </c>
      <c r="E86" s="60" t="s">
        <v>349</v>
      </c>
      <c r="F86" s="99">
        <v>648041.78</v>
      </c>
      <c r="G86" s="100">
        <v>981178.05</v>
      </c>
    </row>
    <row r="87" spans="1:7" x14ac:dyDescent="0.35">
      <c r="A87" s="59" t="s">
        <v>54</v>
      </c>
      <c r="B87" s="295"/>
      <c r="C87" s="60" t="s">
        <v>356</v>
      </c>
      <c r="D87" s="60" t="s">
        <v>359</v>
      </c>
      <c r="E87" s="60"/>
      <c r="F87" s="99">
        <v>162459.99</v>
      </c>
      <c r="G87" s="100">
        <v>9255.5</v>
      </c>
    </row>
    <row r="88" spans="1:7" x14ac:dyDescent="0.35">
      <c r="A88" s="59" t="s">
        <v>38</v>
      </c>
      <c r="B88" s="295"/>
      <c r="C88" s="60" t="s">
        <v>356</v>
      </c>
      <c r="D88" s="60" t="s">
        <v>357</v>
      </c>
      <c r="E88" s="60" t="s">
        <v>349</v>
      </c>
      <c r="F88" s="99">
        <v>1167739.4099999999</v>
      </c>
      <c r="G88" s="100">
        <v>989945.39999999991</v>
      </c>
    </row>
    <row r="89" spans="1:7" x14ac:dyDescent="0.35">
      <c r="A89" s="59" t="s">
        <v>232</v>
      </c>
      <c r="B89" s="295"/>
      <c r="C89" s="60" t="s">
        <v>359</v>
      </c>
      <c r="D89" s="60" t="s">
        <v>359</v>
      </c>
      <c r="E89" s="60"/>
      <c r="F89" s="99">
        <v>39440</v>
      </c>
      <c r="G89" s="100">
        <v>0</v>
      </c>
    </row>
    <row r="90" spans="1:7" x14ac:dyDescent="0.35">
      <c r="A90" s="59" t="s">
        <v>328</v>
      </c>
      <c r="B90" s="295"/>
      <c r="C90" s="60" t="s">
        <v>356</v>
      </c>
      <c r="D90" s="60" t="s">
        <v>357</v>
      </c>
      <c r="E90" s="60" t="s">
        <v>361</v>
      </c>
      <c r="F90" s="99">
        <v>973673</v>
      </c>
      <c r="G90" s="100">
        <v>973583.44</v>
      </c>
    </row>
    <row r="91" spans="1:7" x14ac:dyDescent="0.35">
      <c r="A91" s="59" t="s">
        <v>123</v>
      </c>
      <c r="B91" s="295"/>
      <c r="C91" s="60" t="s">
        <v>356</v>
      </c>
      <c r="D91" s="60" t="s">
        <v>323</v>
      </c>
      <c r="E91" s="60"/>
      <c r="F91" s="99">
        <v>906208.56</v>
      </c>
      <c r="G91" s="100">
        <v>671275.92</v>
      </c>
    </row>
    <row r="92" spans="1:7" x14ac:dyDescent="0.35">
      <c r="A92" s="59" t="s">
        <v>19</v>
      </c>
      <c r="B92" s="295"/>
      <c r="C92" s="60" t="s">
        <v>359</v>
      </c>
      <c r="D92" s="60" t="s">
        <v>357</v>
      </c>
      <c r="E92" s="60" t="s">
        <v>349</v>
      </c>
      <c r="F92" s="99">
        <v>15903</v>
      </c>
      <c r="G92" s="100">
        <v>0</v>
      </c>
    </row>
    <row r="93" spans="1:7" ht="15" thickBot="1" x14ac:dyDescent="0.4">
      <c r="A93" s="61" t="s">
        <v>20</v>
      </c>
      <c r="B93" s="296"/>
      <c r="C93" s="62" t="s">
        <v>356</v>
      </c>
      <c r="D93" s="62" t="s">
        <v>357</v>
      </c>
      <c r="E93" s="62" t="s">
        <v>349</v>
      </c>
      <c r="F93" s="101">
        <v>547507.26</v>
      </c>
      <c r="G93" s="102">
        <v>547649.46</v>
      </c>
    </row>
    <row r="94" spans="1:7" s="44" customFormat="1" ht="15" thickBot="1" x14ac:dyDescent="0.4">
      <c r="A94" s="253" t="s">
        <v>469</v>
      </c>
      <c r="B94" s="297"/>
      <c r="C94" s="250"/>
      <c r="D94" s="250"/>
      <c r="E94" s="250"/>
      <c r="F94" s="251">
        <f>SUM(F69:F93)</f>
        <v>8556022.5800000001</v>
      </c>
      <c r="G94" s="252">
        <f>SUM(G69:G93)</f>
        <v>7416255.0799999991</v>
      </c>
    </row>
    <row r="95" spans="1:7" s="49" customFormat="1" ht="29" x14ac:dyDescent="0.35">
      <c r="A95" s="66" t="s">
        <v>336</v>
      </c>
      <c r="B95" s="67" t="s">
        <v>472</v>
      </c>
      <c r="C95" s="67" t="s">
        <v>332</v>
      </c>
      <c r="D95" s="67" t="s">
        <v>331</v>
      </c>
      <c r="E95" s="67" t="s">
        <v>358</v>
      </c>
      <c r="F95" s="103" t="s">
        <v>3</v>
      </c>
      <c r="G95" s="104" t="s">
        <v>330</v>
      </c>
    </row>
    <row r="96" spans="1:7" x14ac:dyDescent="0.35">
      <c r="A96" s="64" t="s">
        <v>33</v>
      </c>
      <c r="B96" s="298"/>
      <c r="C96" s="65" t="s">
        <v>356</v>
      </c>
      <c r="D96" s="65" t="s">
        <v>357</v>
      </c>
      <c r="E96" s="65" t="s">
        <v>349</v>
      </c>
      <c r="F96" s="105">
        <v>3076901.34</v>
      </c>
      <c r="G96" s="106">
        <v>2454941.1700000004</v>
      </c>
    </row>
    <row r="97" spans="1:7" x14ac:dyDescent="0.35">
      <c r="A97" s="64" t="s">
        <v>51</v>
      </c>
      <c r="B97" s="298"/>
      <c r="C97" s="65" t="s">
        <v>359</v>
      </c>
      <c r="D97" s="65" t="s">
        <v>357</v>
      </c>
      <c r="E97" s="65" t="s">
        <v>361</v>
      </c>
      <c r="F97" s="105">
        <v>76980.759999999995</v>
      </c>
      <c r="G97" s="106">
        <v>66281.25</v>
      </c>
    </row>
    <row r="98" spans="1:7" s="44" customFormat="1" x14ac:dyDescent="0.35">
      <c r="A98" s="64" t="s">
        <v>96</v>
      </c>
      <c r="B98" s="298"/>
      <c r="C98" s="65" t="s">
        <v>356</v>
      </c>
      <c r="D98" s="65" t="s">
        <v>357</v>
      </c>
      <c r="E98" s="65" t="s">
        <v>363</v>
      </c>
      <c r="F98" s="105">
        <v>148708.39000000001</v>
      </c>
      <c r="G98" s="106">
        <v>142713.46000000002</v>
      </c>
    </row>
    <row r="99" spans="1:7" x14ac:dyDescent="0.35">
      <c r="A99" s="64" t="s">
        <v>108</v>
      </c>
      <c r="B99" s="298"/>
      <c r="C99" s="65" t="s">
        <v>356</v>
      </c>
      <c r="D99" s="65" t="s">
        <v>357</v>
      </c>
      <c r="E99" s="65" t="s">
        <v>349</v>
      </c>
      <c r="F99" s="105">
        <v>3123113.63</v>
      </c>
      <c r="G99" s="106">
        <v>1883658.9900000002</v>
      </c>
    </row>
    <row r="100" spans="1:7" x14ac:dyDescent="0.35">
      <c r="A100" s="64" t="s">
        <v>128</v>
      </c>
      <c r="B100" s="298"/>
      <c r="C100" s="65" t="s">
        <v>356</v>
      </c>
      <c r="D100" s="65" t="s">
        <v>359</v>
      </c>
      <c r="E100" s="65"/>
      <c r="F100" s="105">
        <v>1076131.17</v>
      </c>
      <c r="G100" s="106">
        <v>280136.56</v>
      </c>
    </row>
    <row r="101" spans="1:7" x14ac:dyDescent="0.35">
      <c r="A101" s="64" t="s">
        <v>35</v>
      </c>
      <c r="B101" s="298"/>
      <c r="C101" s="65" t="s">
        <v>356</v>
      </c>
      <c r="D101" s="65" t="s">
        <v>359</v>
      </c>
      <c r="E101" s="65"/>
      <c r="F101" s="105">
        <v>0</v>
      </c>
      <c r="G101" s="106">
        <v>78696.05</v>
      </c>
    </row>
    <row r="102" spans="1:7" x14ac:dyDescent="0.35">
      <c r="A102" s="64" t="s">
        <v>103</v>
      </c>
      <c r="B102" s="298"/>
      <c r="C102" s="65" t="s">
        <v>356</v>
      </c>
      <c r="D102" s="65" t="s">
        <v>357</v>
      </c>
      <c r="E102" s="65" t="s">
        <v>345</v>
      </c>
      <c r="F102" s="105">
        <v>0</v>
      </c>
      <c r="G102" s="106">
        <v>0</v>
      </c>
    </row>
    <row r="103" spans="1:7" x14ac:dyDescent="0.35">
      <c r="A103" s="64" t="s">
        <v>109</v>
      </c>
      <c r="B103" s="298"/>
      <c r="C103" s="65" t="s">
        <v>356</v>
      </c>
      <c r="D103" s="65" t="s">
        <v>359</v>
      </c>
      <c r="E103" s="65"/>
      <c r="F103" s="105">
        <v>45000</v>
      </c>
      <c r="G103" s="106">
        <v>64625</v>
      </c>
    </row>
    <row r="104" spans="1:7" x14ac:dyDescent="0.35">
      <c r="A104" s="64" t="s">
        <v>89</v>
      </c>
      <c r="B104" s="298"/>
      <c r="C104" s="65" t="s">
        <v>359</v>
      </c>
      <c r="D104" s="65" t="s">
        <v>359</v>
      </c>
      <c r="E104" s="65"/>
      <c r="F104" s="105">
        <v>137840</v>
      </c>
      <c r="G104" s="106">
        <v>107075.56</v>
      </c>
    </row>
    <row r="105" spans="1:7" x14ac:dyDescent="0.35">
      <c r="A105" s="64" t="s">
        <v>90</v>
      </c>
      <c r="B105" s="298"/>
      <c r="C105" s="65" t="s">
        <v>359</v>
      </c>
      <c r="D105" s="65" t="s">
        <v>359</v>
      </c>
      <c r="E105" s="65"/>
      <c r="F105" s="105">
        <v>1166265.07</v>
      </c>
      <c r="G105" s="106">
        <v>1002124.93</v>
      </c>
    </row>
    <row r="106" spans="1:7" x14ac:dyDescent="0.35">
      <c r="A106" s="64" t="s">
        <v>366</v>
      </c>
      <c r="B106" s="298"/>
      <c r="C106" s="65" t="s">
        <v>356</v>
      </c>
      <c r="D106" s="65" t="s">
        <v>359</v>
      </c>
      <c r="E106" s="65"/>
      <c r="F106" s="105">
        <v>0</v>
      </c>
      <c r="G106" s="106">
        <v>0</v>
      </c>
    </row>
    <row r="107" spans="1:7" x14ac:dyDescent="0.35">
      <c r="A107" s="64" t="s">
        <v>110</v>
      </c>
      <c r="B107" s="298"/>
      <c r="C107" s="65" t="s">
        <v>356</v>
      </c>
      <c r="D107" s="65" t="s">
        <v>359</v>
      </c>
      <c r="E107" s="65"/>
      <c r="F107" s="105">
        <v>506667</v>
      </c>
      <c r="G107" s="106">
        <v>13497.98</v>
      </c>
    </row>
    <row r="108" spans="1:7" x14ac:dyDescent="0.35">
      <c r="A108" s="64" t="s">
        <v>18</v>
      </c>
      <c r="B108" s="298"/>
      <c r="C108" s="65" t="s">
        <v>356</v>
      </c>
      <c r="D108" s="65" t="s">
        <v>357</v>
      </c>
      <c r="E108" s="65" t="s">
        <v>349</v>
      </c>
      <c r="F108" s="105">
        <v>1089803.22</v>
      </c>
      <c r="G108" s="106">
        <v>484019.07999999996</v>
      </c>
    </row>
    <row r="109" spans="1:7" x14ac:dyDescent="0.35">
      <c r="A109" s="64" t="s">
        <v>234</v>
      </c>
      <c r="B109" s="298"/>
      <c r="C109" s="65" t="s">
        <v>356</v>
      </c>
      <c r="D109" s="65" t="s">
        <v>357</v>
      </c>
      <c r="E109" s="65" t="s">
        <v>340</v>
      </c>
      <c r="F109" s="105">
        <v>10794</v>
      </c>
      <c r="G109" s="106">
        <v>35989.71</v>
      </c>
    </row>
    <row r="110" spans="1:7" x14ac:dyDescent="0.35">
      <c r="A110" s="64" t="s">
        <v>44</v>
      </c>
      <c r="B110" s="298"/>
      <c r="C110" s="65" t="s">
        <v>359</v>
      </c>
      <c r="D110" s="65" t="s">
        <v>357</v>
      </c>
      <c r="E110" s="65" t="s">
        <v>349</v>
      </c>
      <c r="F110" s="105">
        <v>693684.32000000007</v>
      </c>
      <c r="G110" s="106">
        <v>357844.45</v>
      </c>
    </row>
    <row r="111" spans="1:7" x14ac:dyDescent="0.35">
      <c r="A111" s="64" t="s">
        <v>376</v>
      </c>
      <c r="B111" s="298"/>
      <c r="C111" s="65" t="s">
        <v>356</v>
      </c>
      <c r="D111" s="65" t="s">
        <v>323</v>
      </c>
      <c r="E111" s="65"/>
      <c r="F111" s="105">
        <v>0</v>
      </c>
      <c r="G111" s="106">
        <v>0</v>
      </c>
    </row>
    <row r="112" spans="1:7" x14ac:dyDescent="0.35">
      <c r="A112" s="64" t="s">
        <v>377</v>
      </c>
      <c r="B112" s="298"/>
      <c r="C112" s="65" t="s">
        <v>356</v>
      </c>
      <c r="D112" s="65" t="s">
        <v>357</v>
      </c>
      <c r="E112" s="65" t="s">
        <v>349</v>
      </c>
      <c r="F112" s="105">
        <v>0</v>
      </c>
      <c r="G112" s="106">
        <v>0</v>
      </c>
    </row>
    <row r="113" spans="1:7" x14ac:dyDescent="0.35">
      <c r="A113" s="64" t="s">
        <v>9</v>
      </c>
      <c r="B113" s="298"/>
      <c r="C113" s="65" t="s">
        <v>356</v>
      </c>
      <c r="D113" s="65" t="s">
        <v>357</v>
      </c>
      <c r="E113" s="65" t="s">
        <v>345</v>
      </c>
      <c r="F113" s="105">
        <v>0</v>
      </c>
      <c r="G113" s="106">
        <v>0</v>
      </c>
    </row>
    <row r="114" spans="1:7" x14ac:dyDescent="0.35">
      <c r="A114" s="64" t="s">
        <v>45</v>
      </c>
      <c r="B114" s="298"/>
      <c r="C114" s="65" t="s">
        <v>356</v>
      </c>
      <c r="D114" s="65" t="s">
        <v>359</v>
      </c>
      <c r="E114" s="65"/>
      <c r="F114" s="105">
        <v>670178.22</v>
      </c>
      <c r="G114" s="106">
        <v>298771.40999999997</v>
      </c>
    </row>
    <row r="115" spans="1:7" x14ac:dyDescent="0.35">
      <c r="A115" s="64" t="s">
        <v>353</v>
      </c>
      <c r="B115" s="298"/>
      <c r="C115" s="65" t="s">
        <v>356</v>
      </c>
      <c r="D115" s="65"/>
      <c r="E115" s="65"/>
      <c r="F115" s="105">
        <v>178000</v>
      </c>
      <c r="G115" s="106">
        <v>143222.79999999999</v>
      </c>
    </row>
    <row r="116" spans="1:7" x14ac:dyDescent="0.35">
      <c r="A116" s="64" t="s">
        <v>233</v>
      </c>
      <c r="B116" s="298"/>
      <c r="C116" s="65" t="s">
        <v>359</v>
      </c>
      <c r="D116" s="65" t="s">
        <v>359</v>
      </c>
      <c r="E116" s="65"/>
      <c r="F116" s="105">
        <v>115393.05</v>
      </c>
      <c r="G116" s="106">
        <v>76667.12</v>
      </c>
    </row>
    <row r="117" spans="1:7" x14ac:dyDescent="0.35">
      <c r="A117" s="64" t="s">
        <v>355</v>
      </c>
      <c r="B117" s="298"/>
      <c r="C117" s="65" t="s">
        <v>356</v>
      </c>
      <c r="D117" s="65" t="s">
        <v>323</v>
      </c>
      <c r="E117" s="65"/>
      <c r="F117" s="105">
        <v>0</v>
      </c>
      <c r="G117" s="106">
        <v>0</v>
      </c>
    </row>
    <row r="118" spans="1:7" x14ac:dyDescent="0.35">
      <c r="A118" s="64" t="s">
        <v>19</v>
      </c>
      <c r="B118" s="298"/>
      <c r="C118" s="65" t="s">
        <v>356</v>
      </c>
      <c r="D118" s="65" t="s">
        <v>357</v>
      </c>
      <c r="E118" s="65" t="s">
        <v>349</v>
      </c>
      <c r="F118" s="105">
        <v>777020.57000000007</v>
      </c>
      <c r="G118" s="106">
        <v>441824.95</v>
      </c>
    </row>
    <row r="119" spans="1:7" ht="15" thickBot="1" x14ac:dyDescent="0.4">
      <c r="A119" s="68" t="s">
        <v>20</v>
      </c>
      <c r="B119" s="299"/>
      <c r="C119" s="69" t="s">
        <v>359</v>
      </c>
      <c r="D119" s="69" t="s">
        <v>357</v>
      </c>
      <c r="E119" s="69" t="s">
        <v>349</v>
      </c>
      <c r="F119" s="107">
        <v>567180</v>
      </c>
      <c r="G119" s="108">
        <v>413653.27</v>
      </c>
    </row>
    <row r="120" spans="1:7" s="44" customFormat="1" ht="15" thickBot="1" x14ac:dyDescent="0.4">
      <c r="A120" s="261" t="s">
        <v>469</v>
      </c>
      <c r="B120" s="300"/>
      <c r="C120" s="258"/>
      <c r="D120" s="258"/>
      <c r="E120" s="258"/>
      <c r="F120" s="259">
        <f>SUM(F96:F119)</f>
        <v>13459660.740000002</v>
      </c>
      <c r="G120" s="260">
        <f>SUM(G96:G119)</f>
        <v>8345743.7400000002</v>
      </c>
    </row>
    <row r="121" spans="1:7" s="49" customFormat="1" ht="29" x14ac:dyDescent="0.35">
      <c r="A121" s="51" t="s">
        <v>337</v>
      </c>
      <c r="B121" s="52" t="s">
        <v>472</v>
      </c>
      <c r="C121" s="52" t="s">
        <v>332</v>
      </c>
      <c r="D121" s="52" t="s">
        <v>331</v>
      </c>
      <c r="E121" s="52" t="s">
        <v>358</v>
      </c>
      <c r="F121" s="85" t="s">
        <v>3</v>
      </c>
      <c r="G121" s="86" t="s">
        <v>330</v>
      </c>
    </row>
    <row r="122" spans="1:7" s="70" customFormat="1" x14ac:dyDescent="0.35">
      <c r="A122" s="77" t="s">
        <v>27</v>
      </c>
      <c r="B122" s="301"/>
      <c r="C122" s="78" t="s">
        <v>356</v>
      </c>
      <c r="D122" s="78" t="s">
        <v>359</v>
      </c>
      <c r="E122" s="78" t="s">
        <v>359</v>
      </c>
      <c r="F122" s="109">
        <v>0</v>
      </c>
      <c r="G122" s="110">
        <v>0</v>
      </c>
    </row>
    <row r="123" spans="1:7" x14ac:dyDescent="0.35">
      <c r="A123" s="53" t="s">
        <v>115</v>
      </c>
      <c r="B123" s="290"/>
      <c r="C123" s="54" t="s">
        <v>356</v>
      </c>
      <c r="D123" s="54" t="s">
        <v>357</v>
      </c>
      <c r="E123" s="54" t="s">
        <v>349</v>
      </c>
      <c r="F123" s="87">
        <v>636992</v>
      </c>
      <c r="G123" s="88">
        <v>74548.72</v>
      </c>
    </row>
    <row r="124" spans="1:7" s="44" customFormat="1" x14ac:dyDescent="0.35">
      <c r="A124" s="53" t="s">
        <v>230</v>
      </c>
      <c r="B124" s="290"/>
      <c r="C124" s="54" t="s">
        <v>359</v>
      </c>
      <c r="D124" s="54" t="s">
        <v>359</v>
      </c>
      <c r="E124" s="54"/>
      <c r="F124" s="87">
        <v>395174</v>
      </c>
      <c r="G124" s="88">
        <v>346577.06</v>
      </c>
    </row>
    <row r="125" spans="1:7" x14ac:dyDescent="0.35">
      <c r="A125" s="53" t="s">
        <v>153</v>
      </c>
      <c r="B125" s="290"/>
      <c r="C125" s="54" t="s">
        <v>356</v>
      </c>
      <c r="D125" s="54" t="s">
        <v>357</v>
      </c>
      <c r="E125" s="54" t="s">
        <v>341</v>
      </c>
      <c r="F125" s="87">
        <v>86826.79</v>
      </c>
      <c r="G125" s="88">
        <v>78696.800000000003</v>
      </c>
    </row>
    <row r="126" spans="1:7" x14ac:dyDescent="0.35">
      <c r="A126" s="53" t="s">
        <v>95</v>
      </c>
      <c r="B126" s="290"/>
      <c r="C126" s="54" t="s">
        <v>356</v>
      </c>
      <c r="D126" s="54" t="s">
        <v>359</v>
      </c>
      <c r="E126" s="54"/>
      <c r="F126" s="87">
        <v>0</v>
      </c>
      <c r="G126" s="88">
        <v>0</v>
      </c>
    </row>
    <row r="127" spans="1:7" x14ac:dyDescent="0.35">
      <c r="A127" s="53" t="s">
        <v>88</v>
      </c>
      <c r="B127" s="290"/>
      <c r="C127" s="54" t="s">
        <v>356</v>
      </c>
      <c r="D127" s="54" t="s">
        <v>357</v>
      </c>
      <c r="E127" s="54" t="s">
        <v>349</v>
      </c>
      <c r="F127" s="87">
        <v>320558</v>
      </c>
      <c r="G127" s="88">
        <v>0</v>
      </c>
    </row>
    <row r="128" spans="1:7" x14ac:dyDescent="0.35">
      <c r="A128" s="53" t="s">
        <v>25</v>
      </c>
      <c r="B128" s="290"/>
      <c r="C128" s="54" t="s">
        <v>356</v>
      </c>
      <c r="D128" s="54" t="s">
        <v>359</v>
      </c>
      <c r="E128" s="54"/>
      <c r="F128" s="87">
        <v>145400</v>
      </c>
      <c r="G128" s="88">
        <v>115213.99</v>
      </c>
    </row>
    <row r="129" spans="1:7" x14ac:dyDescent="0.35">
      <c r="A129" s="53" t="s">
        <v>108</v>
      </c>
      <c r="B129" s="290"/>
      <c r="C129" s="54" t="s">
        <v>356</v>
      </c>
      <c r="D129" s="54" t="s">
        <v>357</v>
      </c>
      <c r="E129" s="54" t="s">
        <v>349</v>
      </c>
      <c r="F129" s="87">
        <v>533996</v>
      </c>
      <c r="G129" s="88">
        <v>362582.98</v>
      </c>
    </row>
    <row r="130" spans="1:7" x14ac:dyDescent="0.35">
      <c r="A130" s="53" t="s">
        <v>378</v>
      </c>
      <c r="B130" s="290"/>
      <c r="C130" s="54" t="s">
        <v>356</v>
      </c>
      <c r="D130" s="54" t="s">
        <v>357</v>
      </c>
      <c r="E130" s="54" t="s">
        <v>340</v>
      </c>
      <c r="F130" s="87">
        <v>0</v>
      </c>
      <c r="G130" s="88">
        <v>0</v>
      </c>
    </row>
    <row r="131" spans="1:7" x14ac:dyDescent="0.35">
      <c r="A131" s="53" t="s">
        <v>131</v>
      </c>
      <c r="B131" s="290"/>
      <c r="C131" s="54" t="s">
        <v>356</v>
      </c>
      <c r="D131" s="54" t="s">
        <v>357</v>
      </c>
      <c r="E131" s="54" t="s">
        <v>340</v>
      </c>
      <c r="F131" s="87">
        <v>0</v>
      </c>
      <c r="G131" s="88">
        <v>0</v>
      </c>
    </row>
    <row r="132" spans="1:7" x14ac:dyDescent="0.35">
      <c r="A132" s="53" t="s">
        <v>116</v>
      </c>
      <c r="B132" s="290"/>
      <c r="C132" s="54" t="s">
        <v>356</v>
      </c>
      <c r="D132" s="54" t="s">
        <v>357</v>
      </c>
      <c r="E132" s="54" t="s">
        <v>340</v>
      </c>
      <c r="F132" s="87">
        <v>0</v>
      </c>
      <c r="G132" s="88">
        <v>0</v>
      </c>
    </row>
    <row r="133" spans="1:7" x14ac:dyDescent="0.35">
      <c r="A133" s="53" t="s">
        <v>344</v>
      </c>
      <c r="B133" s="290"/>
      <c r="C133" s="54" t="s">
        <v>356</v>
      </c>
      <c r="D133" s="54" t="s">
        <v>357</v>
      </c>
      <c r="E133" s="54" t="s">
        <v>345</v>
      </c>
      <c r="F133" s="87">
        <v>0</v>
      </c>
      <c r="G133" s="88">
        <v>0</v>
      </c>
    </row>
    <row r="134" spans="1:7" x14ac:dyDescent="0.35">
      <c r="A134" s="53" t="s">
        <v>144</v>
      </c>
      <c r="B134" s="290"/>
      <c r="C134" s="54" t="s">
        <v>359</v>
      </c>
      <c r="D134" s="54" t="s">
        <v>359</v>
      </c>
      <c r="E134" s="54"/>
      <c r="F134" s="87">
        <v>256095</v>
      </c>
      <c r="G134" s="88">
        <v>280748.39999999997</v>
      </c>
    </row>
    <row r="135" spans="1:7" x14ac:dyDescent="0.35">
      <c r="A135" s="53" t="s">
        <v>70</v>
      </c>
      <c r="B135" s="290"/>
      <c r="C135" s="54" t="s">
        <v>356</v>
      </c>
      <c r="D135" s="54" t="s">
        <v>357</v>
      </c>
      <c r="E135" s="54" t="s">
        <v>349</v>
      </c>
      <c r="F135" s="87">
        <v>648685</v>
      </c>
      <c r="G135" s="88">
        <v>173559.58</v>
      </c>
    </row>
    <row r="136" spans="1:7" x14ac:dyDescent="0.35">
      <c r="A136" s="53" t="s">
        <v>269</v>
      </c>
      <c r="B136" s="290"/>
      <c r="C136" s="54" t="s">
        <v>356</v>
      </c>
      <c r="D136" s="54" t="s">
        <v>357</v>
      </c>
      <c r="E136" s="54" t="s">
        <v>340</v>
      </c>
      <c r="F136" s="87">
        <v>30000</v>
      </c>
      <c r="G136" s="88">
        <v>0</v>
      </c>
    </row>
    <row r="137" spans="1:7" x14ac:dyDescent="0.35">
      <c r="A137" s="53" t="s">
        <v>18</v>
      </c>
      <c r="B137" s="290"/>
      <c r="C137" s="54" t="s">
        <v>356</v>
      </c>
      <c r="D137" s="54" t="s">
        <v>357</v>
      </c>
      <c r="E137" s="54" t="s">
        <v>349</v>
      </c>
      <c r="F137" s="87">
        <v>197953</v>
      </c>
      <c r="G137" s="88">
        <v>13695.23</v>
      </c>
    </row>
    <row r="138" spans="1:7" x14ac:dyDescent="0.35">
      <c r="A138" s="53" t="s">
        <v>129</v>
      </c>
      <c r="B138" s="290"/>
      <c r="C138" s="54" t="s">
        <v>356</v>
      </c>
      <c r="D138" s="54" t="s">
        <v>357</v>
      </c>
      <c r="E138" s="54" t="s">
        <v>349</v>
      </c>
      <c r="F138" s="87">
        <v>0</v>
      </c>
      <c r="G138" s="88">
        <v>0</v>
      </c>
    </row>
    <row r="139" spans="1:7" x14ac:dyDescent="0.35">
      <c r="A139" s="53" t="s">
        <v>171</v>
      </c>
      <c r="B139" s="290"/>
      <c r="C139" s="54" t="s">
        <v>356</v>
      </c>
      <c r="D139" s="54" t="s">
        <v>357</v>
      </c>
      <c r="E139" s="54" t="s">
        <v>361</v>
      </c>
      <c r="F139" s="87">
        <v>2774595</v>
      </c>
      <c r="G139" s="88">
        <v>1548827.3900000001</v>
      </c>
    </row>
    <row r="140" spans="1:7" x14ac:dyDescent="0.35">
      <c r="A140" s="53" t="s">
        <v>13</v>
      </c>
      <c r="B140" s="290"/>
      <c r="C140" s="54" t="s">
        <v>359</v>
      </c>
      <c r="D140" s="54" t="s">
        <v>357</v>
      </c>
      <c r="E140" s="54" t="s">
        <v>363</v>
      </c>
      <c r="F140" s="87">
        <v>1004765</v>
      </c>
      <c r="G140" s="88">
        <v>1056307.8400000001</v>
      </c>
    </row>
    <row r="141" spans="1:7" x14ac:dyDescent="0.35">
      <c r="A141" s="53" t="s">
        <v>145</v>
      </c>
      <c r="B141" s="290"/>
      <c r="C141" s="54" t="s">
        <v>356</v>
      </c>
      <c r="D141" s="54" t="s">
        <v>357</v>
      </c>
      <c r="E141" s="54" t="s">
        <v>343</v>
      </c>
      <c r="F141" s="87">
        <v>10747.87</v>
      </c>
      <c r="G141" s="88">
        <v>6020.95</v>
      </c>
    </row>
    <row r="142" spans="1:7" x14ac:dyDescent="0.35">
      <c r="A142" s="53" t="s">
        <v>196</v>
      </c>
      <c r="B142" s="290"/>
      <c r="C142" s="54" t="s">
        <v>356</v>
      </c>
      <c r="D142" s="54" t="s">
        <v>323</v>
      </c>
      <c r="E142" s="54"/>
      <c r="F142" s="87">
        <v>1298555</v>
      </c>
      <c r="G142" s="88">
        <v>177818.89</v>
      </c>
    </row>
    <row r="143" spans="1:7" x14ac:dyDescent="0.35">
      <c r="A143" s="53" t="s">
        <v>235</v>
      </c>
      <c r="B143" s="290"/>
      <c r="C143" s="54" t="s">
        <v>359</v>
      </c>
      <c r="D143" s="54" t="s">
        <v>359</v>
      </c>
      <c r="E143" s="54"/>
      <c r="F143" s="87">
        <v>188454</v>
      </c>
      <c r="G143" s="88">
        <v>89404.34</v>
      </c>
    </row>
    <row r="144" spans="1:7" x14ac:dyDescent="0.35">
      <c r="A144" s="53" t="s">
        <v>38</v>
      </c>
      <c r="B144" s="290"/>
      <c r="C144" s="54" t="s">
        <v>356</v>
      </c>
      <c r="D144" s="54" t="s">
        <v>357</v>
      </c>
      <c r="E144" s="54" t="s">
        <v>349</v>
      </c>
      <c r="F144" s="87">
        <v>903832</v>
      </c>
      <c r="G144" s="88">
        <v>285229.75</v>
      </c>
    </row>
    <row r="145" spans="1:7" x14ac:dyDescent="0.35">
      <c r="A145" s="53" t="s">
        <v>379</v>
      </c>
      <c r="B145" s="290"/>
      <c r="C145" s="54" t="s">
        <v>356</v>
      </c>
      <c r="D145" s="54" t="s">
        <v>359</v>
      </c>
      <c r="E145" s="54"/>
      <c r="F145" s="87">
        <v>0</v>
      </c>
      <c r="G145" s="88">
        <v>0</v>
      </c>
    </row>
    <row r="146" spans="1:7" x14ac:dyDescent="0.35">
      <c r="A146" s="53" t="s">
        <v>257</v>
      </c>
      <c r="B146" s="290"/>
      <c r="C146" s="54" t="s">
        <v>356</v>
      </c>
      <c r="D146" s="54" t="s">
        <v>357</v>
      </c>
      <c r="E146" s="54" t="s">
        <v>343</v>
      </c>
      <c r="F146" s="87">
        <v>173442</v>
      </c>
      <c r="G146" s="88">
        <v>173442.17</v>
      </c>
    </row>
    <row r="147" spans="1:7" x14ac:dyDescent="0.35">
      <c r="A147" s="53" t="s">
        <v>297</v>
      </c>
      <c r="B147" s="290"/>
      <c r="C147" s="54" t="s">
        <v>359</v>
      </c>
      <c r="D147" s="54" t="s">
        <v>359</v>
      </c>
      <c r="E147" s="54"/>
      <c r="F147" s="87">
        <v>30000</v>
      </c>
      <c r="G147" s="88">
        <v>79275.010000000009</v>
      </c>
    </row>
    <row r="148" spans="1:7" x14ac:dyDescent="0.35">
      <c r="A148" s="53" t="s">
        <v>228</v>
      </c>
      <c r="B148" s="290"/>
      <c r="C148" s="54" t="s">
        <v>356</v>
      </c>
      <c r="D148" s="54" t="s">
        <v>359</v>
      </c>
      <c r="E148" s="54"/>
      <c r="F148" s="87">
        <v>438968</v>
      </c>
      <c r="G148" s="88">
        <v>548867.03999999992</v>
      </c>
    </row>
    <row r="149" spans="1:7" s="49" customFormat="1" x14ac:dyDescent="0.35">
      <c r="A149" s="53" t="s">
        <v>99</v>
      </c>
      <c r="B149" s="290"/>
      <c r="C149" s="54" t="s">
        <v>359</v>
      </c>
      <c r="D149" s="54" t="s">
        <v>359</v>
      </c>
      <c r="E149" s="54"/>
      <c r="F149" s="87">
        <v>0</v>
      </c>
      <c r="G149" s="88">
        <v>13628.92</v>
      </c>
    </row>
    <row r="150" spans="1:7" s="49" customFormat="1" x14ac:dyDescent="0.35">
      <c r="A150" s="53" t="s">
        <v>241</v>
      </c>
      <c r="B150" s="290"/>
      <c r="C150" s="54" t="s">
        <v>356</v>
      </c>
      <c r="D150" s="54" t="s">
        <v>357</v>
      </c>
      <c r="E150" s="54" t="s">
        <v>361</v>
      </c>
      <c r="F150" s="87">
        <v>0</v>
      </c>
      <c r="G150" s="88">
        <v>0</v>
      </c>
    </row>
    <row r="151" spans="1:7" s="49" customFormat="1" ht="15" thickBot="1" x14ac:dyDescent="0.4">
      <c r="A151" s="55" t="s">
        <v>20</v>
      </c>
      <c r="B151" s="291"/>
      <c r="C151" s="56" t="s">
        <v>356</v>
      </c>
      <c r="D151" s="56" t="s">
        <v>357</v>
      </c>
      <c r="E151" s="56" t="s">
        <v>349</v>
      </c>
      <c r="F151" s="89">
        <v>517703</v>
      </c>
      <c r="G151" s="90">
        <v>187903.78999999998</v>
      </c>
    </row>
    <row r="152" spans="1:7" s="44" customFormat="1" ht="15" thickBot="1" x14ac:dyDescent="0.4">
      <c r="A152" s="249" t="s">
        <v>469</v>
      </c>
      <c r="B152" s="292"/>
      <c r="C152" s="246"/>
      <c r="D152" s="246"/>
      <c r="E152" s="246"/>
      <c r="F152" s="247">
        <f>SUM(F122:F151)</f>
        <v>10592741.66</v>
      </c>
      <c r="G152" s="248">
        <f>SUM(G122:G151)</f>
        <v>5612348.8499999996</v>
      </c>
    </row>
    <row r="153" spans="1:7" ht="29" x14ac:dyDescent="0.35">
      <c r="A153" s="79" t="s">
        <v>338</v>
      </c>
      <c r="B153" s="80" t="s">
        <v>472</v>
      </c>
      <c r="C153" s="80" t="s">
        <v>332</v>
      </c>
      <c r="D153" s="80" t="s">
        <v>331</v>
      </c>
      <c r="E153" s="80" t="s">
        <v>358</v>
      </c>
      <c r="F153" s="111" t="s">
        <v>3</v>
      </c>
      <c r="G153" s="112" t="s">
        <v>330</v>
      </c>
    </row>
    <row r="154" spans="1:7" s="44" customFormat="1" x14ac:dyDescent="0.35">
      <c r="A154" s="81" t="s">
        <v>100</v>
      </c>
      <c r="B154" s="302"/>
      <c r="C154" s="82" t="s">
        <v>356</v>
      </c>
      <c r="D154" s="82" t="s">
        <v>357</v>
      </c>
      <c r="E154" s="82" t="s">
        <v>363</v>
      </c>
      <c r="F154" s="113">
        <v>100024</v>
      </c>
      <c r="G154" s="114">
        <v>0</v>
      </c>
    </row>
    <row r="155" spans="1:7" x14ac:dyDescent="0.35">
      <c r="A155" s="81" t="s">
        <v>14</v>
      </c>
      <c r="B155" s="302"/>
      <c r="C155" s="82" t="s">
        <v>356</v>
      </c>
      <c r="D155" s="82" t="s">
        <v>357</v>
      </c>
      <c r="E155" s="82" t="s">
        <v>361</v>
      </c>
      <c r="F155" s="113">
        <v>0</v>
      </c>
      <c r="G155" s="114">
        <v>0</v>
      </c>
    </row>
    <row r="156" spans="1:7" x14ac:dyDescent="0.35">
      <c r="A156" s="81" t="s">
        <v>22</v>
      </c>
      <c r="B156" s="302"/>
      <c r="C156" s="82" t="s">
        <v>359</v>
      </c>
      <c r="D156" s="82" t="s">
        <v>357</v>
      </c>
      <c r="E156" s="82" t="s">
        <v>343</v>
      </c>
      <c r="F156" s="113">
        <v>119746.72</v>
      </c>
      <c r="G156" s="114">
        <v>92383.420000000013</v>
      </c>
    </row>
    <row r="157" spans="1:7" x14ac:dyDescent="0.35">
      <c r="A157" s="81" t="s">
        <v>25</v>
      </c>
      <c r="B157" s="302"/>
      <c r="C157" s="82" t="s">
        <v>359</v>
      </c>
      <c r="D157" s="82" t="s">
        <v>359</v>
      </c>
      <c r="E157" s="82"/>
      <c r="F157" s="113">
        <v>40926.639999999999</v>
      </c>
      <c r="G157" s="114">
        <v>60926.43</v>
      </c>
    </row>
    <row r="158" spans="1:7" x14ac:dyDescent="0.35">
      <c r="A158" s="81" t="s">
        <v>30</v>
      </c>
      <c r="B158" s="302"/>
      <c r="C158" s="82" t="s">
        <v>356</v>
      </c>
      <c r="D158" s="82" t="s">
        <v>357</v>
      </c>
      <c r="E158" s="82" t="s">
        <v>343</v>
      </c>
      <c r="F158" s="113">
        <v>2457327.5</v>
      </c>
      <c r="G158" s="114">
        <v>1796389.5799999998</v>
      </c>
    </row>
    <row r="159" spans="1:7" x14ac:dyDescent="0.35">
      <c r="A159" s="81" t="s">
        <v>121</v>
      </c>
      <c r="B159" s="302"/>
      <c r="C159" s="82" t="s">
        <v>359</v>
      </c>
      <c r="D159" s="82" t="s">
        <v>357</v>
      </c>
      <c r="E159" s="82" t="s">
        <v>349</v>
      </c>
      <c r="F159" s="113">
        <v>150775.88</v>
      </c>
      <c r="G159" s="114">
        <v>150767.64000000001</v>
      </c>
    </row>
    <row r="160" spans="1:7" x14ac:dyDescent="0.35">
      <c r="A160" s="81" t="s">
        <v>147</v>
      </c>
      <c r="B160" s="302"/>
      <c r="C160" s="82" t="s">
        <v>356</v>
      </c>
      <c r="D160" s="82" t="s">
        <v>323</v>
      </c>
      <c r="E160" s="82" t="s">
        <v>346</v>
      </c>
      <c r="F160" s="113">
        <v>404535.39999999997</v>
      </c>
      <c r="G160" s="114">
        <v>551595.87</v>
      </c>
    </row>
    <row r="161" spans="1:7" x14ac:dyDescent="0.35">
      <c r="A161" s="81" t="s">
        <v>148</v>
      </c>
      <c r="B161" s="302"/>
      <c r="C161" s="82" t="s">
        <v>359</v>
      </c>
      <c r="D161" s="82" t="s">
        <v>359</v>
      </c>
      <c r="E161" s="82"/>
      <c r="F161" s="113">
        <v>80000</v>
      </c>
      <c r="G161" s="114">
        <v>91680</v>
      </c>
    </row>
    <row r="162" spans="1:7" x14ac:dyDescent="0.35">
      <c r="A162" s="81" t="s">
        <v>70</v>
      </c>
      <c r="B162" s="302"/>
      <c r="C162" s="82" t="s">
        <v>356</v>
      </c>
      <c r="D162" s="82" t="s">
        <v>357</v>
      </c>
      <c r="E162" s="82" t="s">
        <v>349</v>
      </c>
      <c r="F162" s="113">
        <v>1628217</v>
      </c>
      <c r="G162" s="114">
        <v>1564987.27</v>
      </c>
    </row>
    <row r="163" spans="1:7" x14ac:dyDescent="0.35">
      <c r="A163" s="81" t="s">
        <v>269</v>
      </c>
      <c r="B163" s="302"/>
      <c r="C163" s="82" t="s">
        <v>356</v>
      </c>
      <c r="D163" s="82" t="s">
        <v>357</v>
      </c>
      <c r="E163" s="82" t="s">
        <v>340</v>
      </c>
      <c r="F163" s="113">
        <v>78245.919999999998</v>
      </c>
      <c r="G163" s="114">
        <v>137713.99</v>
      </c>
    </row>
    <row r="164" spans="1:7" x14ac:dyDescent="0.35">
      <c r="A164" s="81" t="s">
        <v>287</v>
      </c>
      <c r="B164" s="302"/>
      <c r="C164" s="82" t="s">
        <v>359</v>
      </c>
      <c r="D164" s="82" t="s">
        <v>357</v>
      </c>
      <c r="E164" s="82"/>
      <c r="F164" s="113">
        <v>0</v>
      </c>
      <c r="G164" s="114">
        <v>239925</v>
      </c>
    </row>
    <row r="165" spans="1:7" x14ac:dyDescent="0.35">
      <c r="A165" s="81" t="s">
        <v>43</v>
      </c>
      <c r="B165" s="302"/>
      <c r="C165" s="82" t="s">
        <v>356</v>
      </c>
      <c r="D165" s="82" t="s">
        <v>357</v>
      </c>
      <c r="E165" s="82" t="s">
        <v>349</v>
      </c>
      <c r="F165" s="113">
        <v>611646.44999999995</v>
      </c>
      <c r="G165" s="114">
        <v>710070.11</v>
      </c>
    </row>
    <row r="166" spans="1:7" x14ac:dyDescent="0.35">
      <c r="A166" s="81" t="s">
        <v>44</v>
      </c>
      <c r="B166" s="302"/>
      <c r="C166" s="82" t="s">
        <v>356</v>
      </c>
      <c r="D166" s="82" t="s">
        <v>357</v>
      </c>
      <c r="E166" s="82" t="s">
        <v>349</v>
      </c>
      <c r="F166" s="113">
        <v>418680.58999999997</v>
      </c>
      <c r="G166" s="114">
        <v>793489.12999999989</v>
      </c>
    </row>
    <row r="167" spans="1:7" x14ac:dyDescent="0.35">
      <c r="A167" s="81" t="s">
        <v>380</v>
      </c>
      <c r="B167" s="302"/>
      <c r="C167" s="82" t="s">
        <v>356</v>
      </c>
      <c r="D167" s="82" t="s">
        <v>357</v>
      </c>
      <c r="E167" s="82" t="s">
        <v>361</v>
      </c>
      <c r="F167" s="113">
        <v>0</v>
      </c>
      <c r="G167" s="114">
        <v>0</v>
      </c>
    </row>
    <row r="168" spans="1:7" x14ac:dyDescent="0.35">
      <c r="A168" s="81" t="s">
        <v>149</v>
      </c>
      <c r="B168" s="302"/>
      <c r="C168" s="82" t="s">
        <v>356</v>
      </c>
      <c r="D168" s="82" t="s">
        <v>323</v>
      </c>
      <c r="E168" s="82" t="s">
        <v>346</v>
      </c>
      <c r="F168" s="113">
        <v>408449.8</v>
      </c>
      <c r="G168" s="114">
        <v>403340.5</v>
      </c>
    </row>
    <row r="169" spans="1:7" x14ac:dyDescent="0.35">
      <c r="A169" s="81" t="s">
        <v>113</v>
      </c>
      <c r="B169" s="302"/>
      <c r="C169" s="82" t="s">
        <v>356</v>
      </c>
      <c r="D169" s="82" t="s">
        <v>357</v>
      </c>
      <c r="E169" s="82" t="s">
        <v>361</v>
      </c>
      <c r="F169" s="113">
        <v>570893.46</v>
      </c>
      <c r="G169" s="114">
        <v>687809.04</v>
      </c>
    </row>
    <row r="170" spans="1:7" ht="15" thickBot="1" x14ac:dyDescent="0.4">
      <c r="A170" s="83" t="s">
        <v>20</v>
      </c>
      <c r="B170" s="303"/>
      <c r="C170" s="84" t="s">
        <v>356</v>
      </c>
      <c r="D170" s="84" t="s">
        <v>357</v>
      </c>
      <c r="E170" s="84" t="s">
        <v>349</v>
      </c>
      <c r="F170" s="115">
        <v>824212.26</v>
      </c>
      <c r="G170" s="116">
        <v>820601.76</v>
      </c>
    </row>
    <row r="171" spans="1:7" s="44" customFormat="1" ht="15" thickBot="1" x14ac:dyDescent="0.4">
      <c r="A171" s="237" t="s">
        <v>469</v>
      </c>
      <c r="B171" s="304"/>
      <c r="C171" s="234"/>
      <c r="D171" s="234"/>
      <c r="E171" s="234"/>
      <c r="F171" s="235">
        <f>SUM(F154:F170)</f>
        <v>7893681.6199999992</v>
      </c>
      <c r="G171" s="236">
        <f>SUM(G154:G170)</f>
        <v>8101679.7400000002</v>
      </c>
    </row>
  </sheetData>
  <sheetProtection algorithmName="SHA-512" hashValue="QBxthFxH8zON1qCB/bXRMcSaujygo4L/8GMDXy4ERGWzX2N7bjx2oCIbW0somfAqdN7jPtIOjaKQfDOf9FiNng==" saltValue="AX84kw5xeqJsXPSBXxO0HA==" spinCount="100000" sheet="1" formatCells="0" formatColumns="0" formatRows="0" insertColumns="0" insertRows="0" insertHyperlinks="0" deleteColumns="0" deleteRows="0" sort="0" autoFilter="0" pivotTables="0"/>
  <conditionalFormatting sqref="C1:C65 C67:C92 C94:C118 C120:C150 C152:C169 C171:C1048576">
    <cfRule type="cellIs" dxfId="33" priority="6" operator="equal">
      <formula>"N"</formula>
    </cfRule>
  </conditionalFormatting>
  <conditionalFormatting sqref="C66">
    <cfRule type="cellIs" dxfId="32" priority="5" operator="equal">
      <formula>"N"</formula>
    </cfRule>
  </conditionalFormatting>
  <conditionalFormatting sqref="C93">
    <cfRule type="cellIs" dxfId="31" priority="4" operator="equal">
      <formula>"N"</formula>
    </cfRule>
  </conditionalFormatting>
  <conditionalFormatting sqref="C119">
    <cfRule type="cellIs" dxfId="30" priority="3" operator="equal">
      <formula>"N"</formula>
    </cfRule>
  </conditionalFormatting>
  <conditionalFormatting sqref="C151">
    <cfRule type="cellIs" dxfId="29" priority="2" operator="equal">
      <formula>"N"</formula>
    </cfRule>
  </conditionalFormatting>
  <conditionalFormatting sqref="C170">
    <cfRule type="cellIs" dxfId="28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C62C-06F0-4186-A84A-6DA0F185B215}">
  <sheetPr>
    <tabColor theme="9"/>
  </sheetPr>
  <dimension ref="A1:H250"/>
  <sheetViews>
    <sheetView topLeftCell="A140" workbookViewId="0">
      <selection activeCell="C152" sqref="A1:H250"/>
    </sheetView>
  </sheetViews>
  <sheetFormatPr defaultRowHeight="14.5" x14ac:dyDescent="0.35"/>
  <cols>
    <col min="1" max="1" width="49.81640625" bestFit="1" customWidth="1"/>
    <col min="2" max="2" width="9.26953125" hidden="1" customWidth="1"/>
    <col min="3" max="3" width="16.453125" style="46" customWidth="1"/>
    <col min="4" max="4" width="12.1796875" style="46" bestFit="1" customWidth="1"/>
    <col min="5" max="5" width="8.7265625" style="46" hidden="1" customWidth="1"/>
    <col min="6" max="6" width="15.26953125" style="2" bestFit="1" customWidth="1"/>
    <col min="7" max="7" width="14.26953125" style="2" bestFit="1" customWidth="1"/>
  </cols>
  <sheetData>
    <row r="1" spans="1:8" s="49" customFormat="1" ht="29" x14ac:dyDescent="0.35">
      <c r="A1" s="51" t="s">
        <v>381</v>
      </c>
      <c r="B1" s="52" t="s">
        <v>472</v>
      </c>
      <c r="C1" s="52" t="s">
        <v>332</v>
      </c>
      <c r="D1" s="52" t="s">
        <v>331</v>
      </c>
      <c r="E1" s="52" t="s">
        <v>358</v>
      </c>
      <c r="F1" s="85" t="s">
        <v>3</v>
      </c>
      <c r="G1" s="86" t="s">
        <v>330</v>
      </c>
    </row>
    <row r="2" spans="1:8" x14ac:dyDescent="0.35">
      <c r="A2" s="53" t="s">
        <v>87</v>
      </c>
      <c r="B2" s="290"/>
      <c r="C2" s="54" t="s">
        <v>356</v>
      </c>
      <c r="D2" s="54" t="s">
        <v>359</v>
      </c>
      <c r="E2" s="54"/>
      <c r="F2" s="87">
        <v>0</v>
      </c>
      <c r="G2" s="88">
        <v>0</v>
      </c>
    </row>
    <row r="3" spans="1:8" x14ac:dyDescent="0.35">
      <c r="A3" s="53" t="s">
        <v>80</v>
      </c>
      <c r="B3" s="290"/>
      <c r="C3" s="54" t="s">
        <v>356</v>
      </c>
      <c r="D3" s="54" t="s">
        <v>357</v>
      </c>
      <c r="E3" s="54" t="s">
        <v>340</v>
      </c>
      <c r="F3" s="87">
        <v>0</v>
      </c>
      <c r="G3" s="88">
        <v>0</v>
      </c>
    </row>
    <row r="4" spans="1:8" x14ac:dyDescent="0.35">
      <c r="A4" s="53" t="s">
        <v>230</v>
      </c>
      <c r="B4" s="290"/>
      <c r="C4" s="54" t="s">
        <v>359</v>
      </c>
      <c r="D4" s="54" t="s">
        <v>359</v>
      </c>
      <c r="E4" s="54"/>
      <c r="F4" s="87">
        <v>599626.27</v>
      </c>
      <c r="G4" s="88">
        <v>495269.85</v>
      </c>
    </row>
    <row r="5" spans="1:8" x14ac:dyDescent="0.35">
      <c r="A5" s="53" t="s">
        <v>153</v>
      </c>
      <c r="B5" s="290"/>
      <c r="C5" s="54" t="s">
        <v>356</v>
      </c>
      <c r="D5" s="54" t="s">
        <v>357</v>
      </c>
      <c r="E5" s="54" t="s">
        <v>340</v>
      </c>
      <c r="F5" s="87">
        <v>0</v>
      </c>
      <c r="G5" s="88">
        <v>0</v>
      </c>
    </row>
    <row r="6" spans="1:8" x14ac:dyDescent="0.35">
      <c r="A6" s="53" t="s">
        <v>175</v>
      </c>
      <c r="B6" s="290"/>
      <c r="C6" s="54" t="s">
        <v>356</v>
      </c>
      <c r="D6" s="54" t="s">
        <v>357</v>
      </c>
      <c r="E6" s="54" t="s">
        <v>361</v>
      </c>
      <c r="F6" s="87">
        <v>0</v>
      </c>
      <c r="G6" s="88">
        <v>0</v>
      </c>
    </row>
    <row r="7" spans="1:8" x14ac:dyDescent="0.35">
      <c r="A7" s="53" t="s">
        <v>14</v>
      </c>
      <c r="B7" s="290"/>
      <c r="C7" s="54" t="s">
        <v>356</v>
      </c>
      <c r="D7" s="54" t="s">
        <v>357</v>
      </c>
      <c r="E7" s="54" t="s">
        <v>361</v>
      </c>
      <c r="F7" s="87">
        <v>1711042.71</v>
      </c>
      <c r="G7" s="88">
        <v>1127657.96</v>
      </c>
    </row>
    <row r="8" spans="1:8" x14ac:dyDescent="0.35">
      <c r="A8" s="53" t="s">
        <v>176</v>
      </c>
      <c r="B8" s="290"/>
      <c r="C8" s="54" t="s">
        <v>356</v>
      </c>
      <c r="D8" s="54" t="s">
        <v>359</v>
      </c>
      <c r="E8" s="54"/>
      <c r="F8" s="87">
        <v>0</v>
      </c>
      <c r="G8" s="88">
        <v>0</v>
      </c>
    </row>
    <row r="9" spans="1:8" x14ac:dyDescent="0.35">
      <c r="A9" s="53" t="s">
        <v>25</v>
      </c>
      <c r="B9" s="290"/>
      <c r="C9" s="54" t="s">
        <v>359</v>
      </c>
      <c r="D9" s="54" t="s">
        <v>359</v>
      </c>
      <c r="E9" s="54"/>
      <c r="F9" s="87">
        <v>264689.14</v>
      </c>
      <c r="G9" s="88"/>
    </row>
    <row r="10" spans="1:8" x14ac:dyDescent="0.35">
      <c r="A10" s="53" t="s">
        <v>154</v>
      </c>
      <c r="B10" s="290"/>
      <c r="C10" s="54" t="s">
        <v>356</v>
      </c>
      <c r="D10" s="54" t="s">
        <v>357</v>
      </c>
      <c r="E10" s="54" t="s">
        <v>364</v>
      </c>
      <c r="F10" s="87">
        <v>100000</v>
      </c>
      <c r="G10" s="88">
        <v>0</v>
      </c>
    </row>
    <row r="11" spans="1:8" x14ac:dyDescent="0.35">
      <c r="A11" s="53" t="s">
        <v>155</v>
      </c>
      <c r="B11" s="290"/>
      <c r="C11" s="54" t="s">
        <v>356</v>
      </c>
      <c r="D11" s="54" t="s">
        <v>357</v>
      </c>
      <c r="E11" s="54" t="s">
        <v>341</v>
      </c>
      <c r="F11" s="87">
        <v>0</v>
      </c>
      <c r="G11" s="88">
        <v>0</v>
      </c>
    </row>
    <row r="12" spans="1:8" x14ac:dyDescent="0.35">
      <c r="A12" s="53" t="s">
        <v>24</v>
      </c>
      <c r="B12" s="290"/>
      <c r="C12" s="54" t="s">
        <v>356</v>
      </c>
      <c r="D12" s="54" t="s">
        <v>357</v>
      </c>
      <c r="E12" s="54" t="s">
        <v>340</v>
      </c>
      <c r="F12" s="87">
        <v>14693</v>
      </c>
      <c r="G12" s="88">
        <v>0</v>
      </c>
    </row>
    <row r="13" spans="1:8" x14ac:dyDescent="0.35">
      <c r="A13" s="53" t="s">
        <v>177</v>
      </c>
      <c r="B13" s="290"/>
      <c r="C13" s="54" t="s">
        <v>356</v>
      </c>
      <c r="D13" s="54" t="s">
        <v>359</v>
      </c>
      <c r="E13" s="54"/>
      <c r="F13" s="87">
        <v>0</v>
      </c>
      <c r="G13" s="88">
        <v>0</v>
      </c>
    </row>
    <row r="14" spans="1:8" x14ac:dyDescent="0.35">
      <c r="A14" s="53" t="s">
        <v>121</v>
      </c>
      <c r="B14" s="290"/>
      <c r="C14" s="54" t="s">
        <v>356</v>
      </c>
      <c r="D14" s="54" t="s">
        <v>357</v>
      </c>
      <c r="E14" s="54" t="s">
        <v>361</v>
      </c>
      <c r="F14" s="87">
        <v>5300</v>
      </c>
      <c r="G14" s="88">
        <v>0</v>
      </c>
    </row>
    <row r="15" spans="1:8" x14ac:dyDescent="0.35">
      <c r="A15" s="53" t="s">
        <v>286</v>
      </c>
      <c r="B15" s="290"/>
      <c r="C15" s="54" t="s">
        <v>356</v>
      </c>
      <c r="D15" s="54" t="s">
        <v>323</v>
      </c>
      <c r="E15" s="54"/>
      <c r="F15" s="87">
        <v>23751.8</v>
      </c>
      <c r="G15" s="88">
        <v>28559.84</v>
      </c>
      <c r="H15" t="s">
        <v>473</v>
      </c>
    </row>
    <row r="16" spans="1:8" x14ac:dyDescent="0.35">
      <c r="A16" s="53" t="s">
        <v>474</v>
      </c>
      <c r="B16" s="290"/>
      <c r="C16" s="54" t="s">
        <v>359</v>
      </c>
      <c r="D16" s="54" t="s">
        <v>359</v>
      </c>
      <c r="E16" s="54"/>
      <c r="F16" s="87">
        <v>216594.26</v>
      </c>
      <c r="G16" s="88"/>
      <c r="H16" t="s">
        <v>473</v>
      </c>
    </row>
    <row r="17" spans="1:8" x14ac:dyDescent="0.35">
      <c r="A17" s="53" t="s">
        <v>41</v>
      </c>
      <c r="B17" s="290"/>
      <c r="C17" s="54" t="s">
        <v>356</v>
      </c>
      <c r="D17" s="54" t="s">
        <v>357</v>
      </c>
      <c r="E17" s="54" t="s">
        <v>340</v>
      </c>
      <c r="F17" s="87">
        <v>100762.1</v>
      </c>
      <c r="G17" s="88">
        <v>0</v>
      </c>
      <c r="H17" t="s">
        <v>473</v>
      </c>
    </row>
    <row r="18" spans="1:8" x14ac:dyDescent="0.35">
      <c r="A18" s="53" t="s">
        <v>103</v>
      </c>
      <c r="B18" s="290"/>
      <c r="C18" s="54" t="s">
        <v>356</v>
      </c>
      <c r="D18" s="54" t="s">
        <v>357</v>
      </c>
      <c r="E18" s="54" t="s">
        <v>345</v>
      </c>
      <c r="F18" s="87">
        <v>522515.23</v>
      </c>
      <c r="G18" s="88">
        <v>386316.98</v>
      </c>
      <c r="H18" t="s">
        <v>473</v>
      </c>
    </row>
    <row r="19" spans="1:8" x14ac:dyDescent="0.35">
      <c r="A19" s="53" t="s">
        <v>147</v>
      </c>
      <c r="B19" s="290"/>
      <c r="C19" s="54" t="s">
        <v>356</v>
      </c>
      <c r="D19" s="54" t="s">
        <v>323</v>
      </c>
      <c r="E19" s="54" t="s">
        <v>346</v>
      </c>
      <c r="F19" s="87">
        <v>250477.81</v>
      </c>
      <c r="G19" s="88">
        <v>242167.35</v>
      </c>
      <c r="H19" t="s">
        <v>473</v>
      </c>
    </row>
    <row r="20" spans="1:8" x14ac:dyDescent="0.35">
      <c r="A20" s="53" t="s">
        <v>109</v>
      </c>
      <c r="B20" s="290"/>
      <c r="C20" s="54" t="s">
        <v>356</v>
      </c>
      <c r="D20" s="54" t="s">
        <v>359</v>
      </c>
      <c r="E20" s="54"/>
      <c r="F20" s="87">
        <v>10000</v>
      </c>
      <c r="G20" s="88">
        <v>0</v>
      </c>
      <c r="H20" t="s">
        <v>473</v>
      </c>
    </row>
    <row r="21" spans="1:8" x14ac:dyDescent="0.35">
      <c r="A21" s="53" t="s">
        <v>389</v>
      </c>
      <c r="B21" s="290"/>
      <c r="C21" s="54" t="s">
        <v>356</v>
      </c>
      <c r="D21" s="54" t="s">
        <v>359</v>
      </c>
      <c r="E21" s="54"/>
      <c r="F21" s="87">
        <v>0</v>
      </c>
      <c r="G21" s="88">
        <v>0</v>
      </c>
      <c r="H21" t="s">
        <v>473</v>
      </c>
    </row>
    <row r="22" spans="1:8" x14ac:dyDescent="0.35">
      <c r="A22" s="53" t="s">
        <v>70</v>
      </c>
      <c r="B22" s="290"/>
      <c r="C22" s="54" t="s">
        <v>356</v>
      </c>
      <c r="D22" s="54" t="s">
        <v>357</v>
      </c>
      <c r="E22" s="54" t="s">
        <v>345</v>
      </c>
      <c r="F22" s="87">
        <v>609285.04999999993</v>
      </c>
      <c r="G22" s="88">
        <v>119520.75</v>
      </c>
      <c r="H22" t="s">
        <v>473</v>
      </c>
    </row>
    <row r="23" spans="1:8" x14ac:dyDescent="0.35">
      <c r="A23" s="53" t="s">
        <v>269</v>
      </c>
      <c r="B23" s="290"/>
      <c r="C23" s="54" t="s">
        <v>356</v>
      </c>
      <c r="D23" s="54" t="s">
        <v>357</v>
      </c>
      <c r="E23" s="54" t="s">
        <v>340</v>
      </c>
      <c r="F23" s="87">
        <v>50000</v>
      </c>
      <c r="G23" s="88">
        <v>0</v>
      </c>
      <c r="H23" t="s">
        <v>473</v>
      </c>
    </row>
    <row r="24" spans="1:8" x14ac:dyDescent="0.35">
      <c r="A24" s="53" t="s">
        <v>43</v>
      </c>
      <c r="B24" s="290"/>
      <c r="C24" s="54" t="s">
        <v>356</v>
      </c>
      <c r="D24" s="54" t="s">
        <v>357</v>
      </c>
      <c r="E24" s="54" t="s">
        <v>349</v>
      </c>
      <c r="F24" s="87">
        <v>436869.58999999997</v>
      </c>
      <c r="G24" s="88">
        <v>204602.25</v>
      </c>
      <c r="H24" t="s">
        <v>473</v>
      </c>
    </row>
    <row r="25" spans="1:8" x14ac:dyDescent="0.35">
      <c r="A25" s="53" t="s">
        <v>44</v>
      </c>
      <c r="B25" s="290"/>
      <c r="C25" s="54" t="s">
        <v>356</v>
      </c>
      <c r="D25" s="54" t="s">
        <v>357</v>
      </c>
      <c r="E25" s="54" t="s">
        <v>349</v>
      </c>
      <c r="F25" s="87">
        <v>0</v>
      </c>
      <c r="G25" s="88">
        <v>0</v>
      </c>
    </row>
    <row r="26" spans="1:8" x14ac:dyDescent="0.35">
      <c r="A26" s="53" t="s">
        <v>179</v>
      </c>
      <c r="B26" s="290"/>
      <c r="C26" s="54" t="s">
        <v>356</v>
      </c>
      <c r="D26" s="54" t="s">
        <v>359</v>
      </c>
      <c r="E26" s="54"/>
      <c r="F26" s="87">
        <v>88224.81</v>
      </c>
      <c r="G26" s="88">
        <v>0</v>
      </c>
    </row>
    <row r="27" spans="1:8" x14ac:dyDescent="0.35">
      <c r="A27" s="53" t="s">
        <v>135</v>
      </c>
      <c r="B27" s="290"/>
      <c r="C27" s="54" t="s">
        <v>356</v>
      </c>
      <c r="D27" s="54" t="s">
        <v>359</v>
      </c>
      <c r="E27" s="54"/>
      <c r="F27" s="87">
        <v>209545.32</v>
      </c>
      <c r="G27" s="88">
        <v>0</v>
      </c>
    </row>
    <row r="28" spans="1:8" x14ac:dyDescent="0.35">
      <c r="A28" s="53" t="s">
        <v>68</v>
      </c>
      <c r="B28" s="290"/>
      <c r="C28" s="54" t="s">
        <v>356</v>
      </c>
      <c r="D28" s="54" t="s">
        <v>359</v>
      </c>
      <c r="E28" s="54"/>
      <c r="F28" s="87">
        <v>0</v>
      </c>
      <c r="G28" s="88">
        <v>0</v>
      </c>
    </row>
    <row r="29" spans="1:8" x14ac:dyDescent="0.35">
      <c r="A29" s="53" t="s">
        <v>125</v>
      </c>
      <c r="B29" s="290"/>
      <c r="C29" s="54" t="s">
        <v>356</v>
      </c>
      <c r="D29" s="54" t="s">
        <v>323</v>
      </c>
      <c r="E29" s="54"/>
      <c r="F29" s="87">
        <v>0</v>
      </c>
      <c r="G29" s="88">
        <v>0</v>
      </c>
    </row>
    <row r="30" spans="1:8" x14ac:dyDescent="0.35">
      <c r="A30" s="53" t="s">
        <v>136</v>
      </c>
      <c r="B30" s="290"/>
      <c r="C30" s="54" t="s">
        <v>356</v>
      </c>
      <c r="D30" s="54" t="s">
        <v>357</v>
      </c>
      <c r="E30" s="54" t="s">
        <v>349</v>
      </c>
      <c r="F30" s="87">
        <v>0</v>
      </c>
      <c r="G30" s="88">
        <v>0</v>
      </c>
    </row>
    <row r="31" spans="1:8" x14ac:dyDescent="0.35">
      <c r="A31" s="53" t="s">
        <v>9</v>
      </c>
      <c r="B31" s="290"/>
      <c r="C31" s="54" t="s">
        <v>356</v>
      </c>
      <c r="D31" s="54" t="s">
        <v>357</v>
      </c>
      <c r="E31" s="54" t="s">
        <v>345</v>
      </c>
      <c r="F31" s="87">
        <v>66744.209999999992</v>
      </c>
      <c r="G31" s="88">
        <v>97368.61</v>
      </c>
      <c r="H31" t="s">
        <v>473</v>
      </c>
    </row>
    <row r="32" spans="1:8" x14ac:dyDescent="0.35">
      <c r="A32" s="53" t="s">
        <v>257</v>
      </c>
      <c r="B32" s="290"/>
      <c r="C32" s="54" t="s">
        <v>356</v>
      </c>
      <c r="D32" s="54" t="s">
        <v>357</v>
      </c>
      <c r="E32" s="54" t="s">
        <v>343</v>
      </c>
      <c r="F32" s="87">
        <v>0</v>
      </c>
      <c r="G32" s="88">
        <v>0</v>
      </c>
    </row>
    <row r="33" spans="1:7" x14ac:dyDescent="0.35">
      <c r="A33" s="53" t="s">
        <v>294</v>
      </c>
      <c r="B33" s="290"/>
      <c r="C33" s="54" t="s">
        <v>356</v>
      </c>
      <c r="D33" s="54" t="s">
        <v>359</v>
      </c>
      <c r="E33" s="54"/>
      <c r="F33" s="87">
        <v>46077</v>
      </c>
      <c r="G33" s="88">
        <v>0</v>
      </c>
    </row>
    <row r="34" spans="1:7" x14ac:dyDescent="0.35">
      <c r="A34" s="53" t="s">
        <v>19</v>
      </c>
      <c r="B34" s="290"/>
      <c r="C34" s="54" t="s">
        <v>356</v>
      </c>
      <c r="D34" s="54" t="s">
        <v>357</v>
      </c>
      <c r="E34" s="54" t="s">
        <v>349</v>
      </c>
      <c r="F34" s="87">
        <v>601545.05000000005</v>
      </c>
      <c r="G34" s="88">
        <v>344115.65</v>
      </c>
    </row>
    <row r="35" spans="1:7" ht="15" thickBot="1" x14ac:dyDescent="0.4">
      <c r="A35" s="55" t="s">
        <v>20</v>
      </c>
      <c r="B35" s="291"/>
      <c r="C35" s="56" t="s">
        <v>356</v>
      </c>
      <c r="D35" s="56" t="s">
        <v>357</v>
      </c>
      <c r="E35" s="56" t="s">
        <v>349</v>
      </c>
      <c r="F35" s="89">
        <v>1119891.8999999999</v>
      </c>
      <c r="G35" s="90">
        <v>145457.29999999999</v>
      </c>
    </row>
    <row r="36" spans="1:7" ht="15" thickBot="1" x14ac:dyDescent="0.4">
      <c r="A36" s="227" t="s">
        <v>469</v>
      </c>
      <c r="B36" s="228"/>
      <c r="C36" s="232"/>
      <c r="D36" s="232"/>
      <c r="E36" s="232"/>
      <c r="F36" s="233">
        <f>SUM(F2:F35)</f>
        <v>7047635.25</v>
      </c>
      <c r="G36" s="233">
        <f>SUM(G2:G35)</f>
        <v>3191036.5399999996</v>
      </c>
    </row>
    <row r="37" spans="1:7" s="47" customFormat="1" ht="29" x14ac:dyDescent="0.35">
      <c r="A37" s="79" t="s">
        <v>382</v>
      </c>
      <c r="B37" s="80" t="s">
        <v>472</v>
      </c>
      <c r="C37" s="80" t="s">
        <v>332</v>
      </c>
      <c r="D37" s="80" t="s">
        <v>331</v>
      </c>
      <c r="E37" s="80" t="s">
        <v>358</v>
      </c>
      <c r="F37" s="111" t="s">
        <v>3</v>
      </c>
      <c r="G37" s="112" t="s">
        <v>330</v>
      </c>
    </row>
    <row r="38" spans="1:7" x14ac:dyDescent="0.35">
      <c r="A38" s="81" t="s">
        <v>29</v>
      </c>
      <c r="B38" s="302"/>
      <c r="C38" s="82" t="s">
        <v>356</v>
      </c>
      <c r="D38" s="82" t="s">
        <v>357</v>
      </c>
      <c r="E38" s="82" t="s">
        <v>363</v>
      </c>
      <c r="F38" s="113">
        <v>0</v>
      </c>
      <c r="G38" s="114">
        <v>0</v>
      </c>
    </row>
    <row r="39" spans="1:7" x14ac:dyDescent="0.35">
      <c r="A39" s="81" t="s">
        <v>202</v>
      </c>
      <c r="B39" s="302"/>
      <c r="C39" s="82" t="s">
        <v>359</v>
      </c>
      <c r="D39" s="82" t="s">
        <v>359</v>
      </c>
      <c r="E39" s="82"/>
      <c r="F39" s="113">
        <v>565861.35</v>
      </c>
      <c r="G39" s="114"/>
    </row>
    <row r="40" spans="1:7" x14ac:dyDescent="0.35">
      <c r="A40" s="81" t="s">
        <v>52</v>
      </c>
      <c r="B40" s="302"/>
      <c r="C40" s="82" t="s">
        <v>356</v>
      </c>
      <c r="D40" s="82" t="s">
        <v>359</v>
      </c>
      <c r="E40" s="82"/>
      <c r="F40" s="113">
        <v>326844.15999999997</v>
      </c>
      <c r="G40" s="114">
        <v>172942.07</v>
      </c>
    </row>
    <row r="41" spans="1:7" x14ac:dyDescent="0.35">
      <c r="A41" s="81" t="s">
        <v>14</v>
      </c>
      <c r="B41" s="302"/>
      <c r="C41" s="82" t="s">
        <v>356</v>
      </c>
      <c r="D41" s="82" t="s">
        <v>357</v>
      </c>
      <c r="E41" s="82" t="s">
        <v>361</v>
      </c>
      <c r="F41" s="113">
        <v>172854</v>
      </c>
      <c r="G41" s="114">
        <v>0</v>
      </c>
    </row>
    <row r="42" spans="1:7" x14ac:dyDescent="0.35">
      <c r="A42" s="81" t="s">
        <v>22</v>
      </c>
      <c r="B42" s="302"/>
      <c r="C42" s="82" t="s">
        <v>356</v>
      </c>
      <c r="D42" s="82" t="s">
        <v>357</v>
      </c>
      <c r="E42" s="82" t="s">
        <v>343</v>
      </c>
      <c r="F42" s="113">
        <v>0</v>
      </c>
      <c r="G42" s="114">
        <v>0</v>
      </c>
    </row>
    <row r="43" spans="1:7" x14ac:dyDescent="0.35">
      <c r="A43" s="81" t="s">
        <v>34</v>
      </c>
      <c r="B43" s="302"/>
      <c r="C43" s="82" t="s">
        <v>356</v>
      </c>
      <c r="D43" s="82" t="s">
        <v>359</v>
      </c>
      <c r="E43" s="82"/>
      <c r="F43" s="113">
        <v>0</v>
      </c>
      <c r="G43" s="114">
        <v>0</v>
      </c>
    </row>
    <row r="44" spans="1:7" x14ac:dyDescent="0.35">
      <c r="A44" s="81" t="s">
        <v>25</v>
      </c>
      <c r="B44" s="302"/>
      <c r="C44" s="82" t="s">
        <v>356</v>
      </c>
      <c r="D44" s="82" t="s">
        <v>359</v>
      </c>
      <c r="E44" s="82"/>
      <c r="F44" s="113">
        <v>60685.07</v>
      </c>
      <c r="G44" s="114">
        <v>0</v>
      </c>
    </row>
    <row r="45" spans="1:7" x14ac:dyDescent="0.35">
      <c r="A45" s="81" t="s">
        <v>154</v>
      </c>
      <c r="B45" s="302"/>
      <c r="C45" s="82" t="s">
        <v>356</v>
      </c>
      <c r="D45" s="82" t="s">
        <v>357</v>
      </c>
      <c r="E45" s="82" t="s">
        <v>364</v>
      </c>
      <c r="F45" s="113">
        <v>0</v>
      </c>
      <c r="G45" s="114">
        <v>0</v>
      </c>
    </row>
    <row r="46" spans="1:7" x14ac:dyDescent="0.35">
      <c r="A46" s="81" t="s">
        <v>181</v>
      </c>
      <c r="B46" s="302"/>
      <c r="C46" s="82" t="s">
        <v>359</v>
      </c>
      <c r="D46" s="82" t="s">
        <v>359</v>
      </c>
      <c r="E46" s="82"/>
      <c r="F46" s="113">
        <v>113837.94</v>
      </c>
      <c r="G46" s="114">
        <v>142385.26999999999</v>
      </c>
    </row>
    <row r="47" spans="1:7" x14ac:dyDescent="0.35">
      <c r="A47" s="81" t="s">
        <v>324</v>
      </c>
      <c r="B47" s="302"/>
      <c r="C47" s="82" t="s">
        <v>356</v>
      </c>
      <c r="D47" s="82" t="s">
        <v>357</v>
      </c>
      <c r="E47" s="82" t="s">
        <v>345</v>
      </c>
      <c r="F47" s="113">
        <v>79630.720000000001</v>
      </c>
      <c r="G47" s="114">
        <v>69581.149999999994</v>
      </c>
    </row>
    <row r="48" spans="1:7" x14ac:dyDescent="0.35">
      <c r="A48" s="81" t="s">
        <v>36</v>
      </c>
      <c r="B48" s="302"/>
      <c r="C48" s="82" t="s">
        <v>356</v>
      </c>
      <c r="D48" s="82" t="s">
        <v>359</v>
      </c>
      <c r="E48" s="82"/>
      <c r="F48" s="113">
        <v>90700.959999999992</v>
      </c>
      <c r="G48" s="114">
        <v>38987.43</v>
      </c>
    </row>
    <row r="49" spans="1:7" x14ac:dyDescent="0.35">
      <c r="A49" s="81" t="s">
        <v>103</v>
      </c>
      <c r="B49" s="302"/>
      <c r="C49" s="82" t="s">
        <v>356</v>
      </c>
      <c r="D49" s="82" t="s">
        <v>357</v>
      </c>
      <c r="E49" s="82" t="s">
        <v>345</v>
      </c>
      <c r="F49" s="113">
        <v>0</v>
      </c>
      <c r="G49" s="114">
        <v>0</v>
      </c>
    </row>
    <row r="50" spans="1:7" x14ac:dyDescent="0.35">
      <c r="A50" s="81" t="s">
        <v>182</v>
      </c>
      <c r="B50" s="302"/>
      <c r="C50" s="82" t="s">
        <v>356</v>
      </c>
      <c r="D50" s="82" t="s">
        <v>357</v>
      </c>
      <c r="E50" s="82" t="s">
        <v>349</v>
      </c>
      <c r="F50" s="113">
        <v>0</v>
      </c>
      <c r="G50" s="114">
        <v>0</v>
      </c>
    </row>
    <row r="51" spans="1:7" x14ac:dyDescent="0.35">
      <c r="A51" s="81" t="s">
        <v>144</v>
      </c>
      <c r="B51" s="302"/>
      <c r="C51" s="82" t="s">
        <v>359</v>
      </c>
      <c r="D51" s="82" t="s">
        <v>359</v>
      </c>
      <c r="E51" s="82"/>
      <c r="F51" s="113">
        <v>48155</v>
      </c>
      <c r="G51" s="114">
        <v>48155.14</v>
      </c>
    </row>
    <row r="52" spans="1:7" x14ac:dyDescent="0.35">
      <c r="A52" s="81" t="s">
        <v>16</v>
      </c>
      <c r="B52" s="302"/>
      <c r="C52" s="82" t="s">
        <v>356</v>
      </c>
      <c r="D52" s="82" t="s">
        <v>357</v>
      </c>
      <c r="E52" s="82" t="s">
        <v>361</v>
      </c>
      <c r="F52" s="113">
        <v>0</v>
      </c>
      <c r="G52" s="114">
        <v>0</v>
      </c>
    </row>
    <row r="53" spans="1:7" x14ac:dyDescent="0.35">
      <c r="A53" s="81" t="s">
        <v>97</v>
      </c>
      <c r="B53" s="302"/>
      <c r="C53" s="82" t="s">
        <v>356</v>
      </c>
      <c r="D53" s="82" t="s">
        <v>359</v>
      </c>
      <c r="E53" s="82"/>
      <c r="F53" s="113">
        <v>0</v>
      </c>
      <c r="G53" s="114">
        <v>0</v>
      </c>
    </row>
    <row r="54" spans="1:7" x14ac:dyDescent="0.35">
      <c r="A54" s="81" t="s">
        <v>56</v>
      </c>
      <c r="B54" s="302"/>
      <c r="C54" s="82" t="s">
        <v>356</v>
      </c>
      <c r="D54" s="82" t="s">
        <v>359</v>
      </c>
      <c r="E54" s="82"/>
      <c r="F54" s="113">
        <v>0</v>
      </c>
      <c r="G54" s="114">
        <v>0</v>
      </c>
    </row>
    <row r="55" spans="1:7" x14ac:dyDescent="0.35">
      <c r="A55" s="81" t="s">
        <v>183</v>
      </c>
      <c r="B55" s="302"/>
      <c r="C55" s="82" t="s">
        <v>356</v>
      </c>
      <c r="D55" s="82" t="s">
        <v>357</v>
      </c>
      <c r="E55" s="82" t="s">
        <v>340</v>
      </c>
      <c r="F55" s="113">
        <v>0</v>
      </c>
      <c r="G55" s="114">
        <v>0</v>
      </c>
    </row>
    <row r="56" spans="1:7" x14ac:dyDescent="0.35">
      <c r="A56" s="81" t="s">
        <v>70</v>
      </c>
      <c r="B56" s="302"/>
      <c r="C56" s="82" t="s">
        <v>356</v>
      </c>
      <c r="D56" s="82" t="s">
        <v>357</v>
      </c>
      <c r="E56" s="82" t="s">
        <v>349</v>
      </c>
      <c r="F56" s="113">
        <v>0</v>
      </c>
      <c r="G56" s="114">
        <v>0</v>
      </c>
    </row>
    <row r="57" spans="1:7" x14ac:dyDescent="0.35">
      <c r="A57" s="81" t="s">
        <v>110</v>
      </c>
      <c r="B57" s="302"/>
      <c r="C57" s="82" t="s">
        <v>359</v>
      </c>
      <c r="D57" s="82" t="s">
        <v>323</v>
      </c>
      <c r="E57" s="82"/>
      <c r="F57" s="113">
        <v>390000</v>
      </c>
      <c r="G57" s="114">
        <v>0</v>
      </c>
    </row>
    <row r="58" spans="1:7" x14ac:dyDescent="0.35">
      <c r="A58" s="81" t="s">
        <v>269</v>
      </c>
      <c r="B58" s="302"/>
      <c r="C58" s="82" t="s">
        <v>356</v>
      </c>
      <c r="D58" s="82" t="s">
        <v>357</v>
      </c>
      <c r="E58" s="82" t="s">
        <v>340</v>
      </c>
      <c r="F58" s="113">
        <v>0</v>
      </c>
      <c r="G58" s="114">
        <v>0</v>
      </c>
    </row>
    <row r="59" spans="1:7" x14ac:dyDescent="0.35">
      <c r="A59" s="81" t="s">
        <v>309</v>
      </c>
      <c r="B59" s="302"/>
      <c r="C59" s="82" t="s">
        <v>356</v>
      </c>
      <c r="D59" s="82" t="s">
        <v>357</v>
      </c>
      <c r="E59" s="82" t="s">
        <v>340</v>
      </c>
      <c r="F59" s="113">
        <v>0</v>
      </c>
      <c r="G59" s="114">
        <v>0</v>
      </c>
    </row>
    <row r="60" spans="1:7" x14ac:dyDescent="0.35">
      <c r="A60" s="81" t="s">
        <v>18</v>
      </c>
      <c r="B60" s="302"/>
      <c r="C60" s="82" t="s">
        <v>356</v>
      </c>
      <c r="D60" s="82" t="s">
        <v>357</v>
      </c>
      <c r="E60" s="82" t="s">
        <v>349</v>
      </c>
      <c r="F60" s="113">
        <v>0</v>
      </c>
      <c r="G60" s="114">
        <v>0</v>
      </c>
    </row>
    <row r="61" spans="1:7" x14ac:dyDescent="0.35">
      <c r="A61" s="81" t="s">
        <v>184</v>
      </c>
      <c r="B61" s="302"/>
      <c r="C61" s="82" t="s">
        <v>356</v>
      </c>
      <c r="D61" s="82" t="s">
        <v>359</v>
      </c>
      <c r="E61" s="82"/>
      <c r="F61" s="113">
        <v>231954.5</v>
      </c>
      <c r="G61" s="114">
        <v>20787.900000000001</v>
      </c>
    </row>
    <row r="62" spans="1:7" x14ac:dyDescent="0.35">
      <c r="A62" s="81" t="s">
        <v>44</v>
      </c>
      <c r="B62" s="302"/>
      <c r="C62" s="82" t="s">
        <v>356</v>
      </c>
      <c r="D62" s="82" t="s">
        <v>357</v>
      </c>
      <c r="E62" s="82" t="s">
        <v>349</v>
      </c>
      <c r="F62" s="113">
        <v>0</v>
      </c>
      <c r="G62" s="114">
        <v>0</v>
      </c>
    </row>
    <row r="63" spans="1:7" x14ac:dyDescent="0.35">
      <c r="A63" s="81" t="s">
        <v>185</v>
      </c>
      <c r="B63" s="302"/>
      <c r="C63" s="82" t="s">
        <v>356</v>
      </c>
      <c r="D63" s="82" t="s">
        <v>357</v>
      </c>
      <c r="E63" s="82" t="s">
        <v>349</v>
      </c>
      <c r="F63" s="113">
        <v>0</v>
      </c>
      <c r="G63" s="114">
        <v>0</v>
      </c>
    </row>
    <row r="64" spans="1:7" x14ac:dyDescent="0.35">
      <c r="A64" s="81" t="s">
        <v>84</v>
      </c>
      <c r="B64" s="302"/>
      <c r="C64" s="82" t="s">
        <v>356</v>
      </c>
      <c r="D64" s="82" t="s">
        <v>357</v>
      </c>
      <c r="E64" s="82" t="s">
        <v>361</v>
      </c>
      <c r="F64" s="113">
        <v>0</v>
      </c>
      <c r="G64" s="114">
        <v>0</v>
      </c>
    </row>
    <row r="65" spans="1:7" x14ac:dyDescent="0.35">
      <c r="A65" s="81" t="s">
        <v>186</v>
      </c>
      <c r="B65" s="302"/>
      <c r="C65" s="82" t="s">
        <v>356</v>
      </c>
      <c r="D65" s="82" t="s">
        <v>357</v>
      </c>
      <c r="E65" s="82" t="s">
        <v>361</v>
      </c>
      <c r="F65" s="113">
        <v>1436832</v>
      </c>
      <c r="G65" s="114">
        <v>0</v>
      </c>
    </row>
    <row r="66" spans="1:7" x14ac:dyDescent="0.35">
      <c r="A66" s="81" t="s">
        <v>85</v>
      </c>
      <c r="B66" s="302"/>
      <c r="C66" s="82" t="s">
        <v>356</v>
      </c>
      <c r="D66" s="82" t="s">
        <v>359</v>
      </c>
      <c r="E66" s="82"/>
      <c r="F66" s="113">
        <v>0</v>
      </c>
      <c r="G66" s="114">
        <v>0</v>
      </c>
    </row>
    <row r="67" spans="1:7" x14ac:dyDescent="0.35">
      <c r="A67" s="81" t="s">
        <v>162</v>
      </c>
      <c r="B67" s="302"/>
      <c r="C67" s="82" t="s">
        <v>356</v>
      </c>
      <c r="D67" s="82" t="s">
        <v>357</v>
      </c>
      <c r="E67" s="82" t="s">
        <v>343</v>
      </c>
      <c r="F67" s="113">
        <v>0</v>
      </c>
      <c r="G67" s="114">
        <v>0</v>
      </c>
    </row>
    <row r="68" spans="1:7" x14ac:dyDescent="0.35">
      <c r="A68" s="81" t="s">
        <v>187</v>
      </c>
      <c r="B68" s="302"/>
      <c r="C68" s="82" t="s">
        <v>356</v>
      </c>
      <c r="D68" s="82" t="s">
        <v>323</v>
      </c>
      <c r="E68" s="82"/>
      <c r="F68" s="113">
        <v>32545</v>
      </c>
      <c r="G68" s="114">
        <v>0</v>
      </c>
    </row>
    <row r="69" spans="1:7" x14ac:dyDescent="0.35">
      <c r="A69" s="81" t="s">
        <v>19</v>
      </c>
      <c r="B69" s="302"/>
      <c r="C69" s="82" t="s">
        <v>356</v>
      </c>
      <c r="D69" s="82" t="s">
        <v>357</v>
      </c>
      <c r="E69" s="82" t="s">
        <v>349</v>
      </c>
      <c r="F69" s="113">
        <v>0</v>
      </c>
      <c r="G69" s="114">
        <v>0</v>
      </c>
    </row>
    <row r="70" spans="1:7" ht="15" thickBot="1" x14ac:dyDescent="0.4">
      <c r="A70" s="83" t="s">
        <v>20</v>
      </c>
      <c r="B70" s="303"/>
      <c r="C70" s="84" t="s">
        <v>356</v>
      </c>
      <c r="D70" s="84" t="s">
        <v>357</v>
      </c>
      <c r="E70" s="84" t="s">
        <v>349</v>
      </c>
      <c r="F70" s="115">
        <v>0</v>
      </c>
      <c r="G70" s="116">
        <v>0</v>
      </c>
    </row>
    <row r="71" spans="1:7" s="44" customFormat="1" ht="15" thickBot="1" x14ac:dyDescent="0.4">
      <c r="A71" s="237" t="s">
        <v>469</v>
      </c>
      <c r="B71" s="304"/>
      <c r="C71" s="234"/>
      <c r="D71" s="234"/>
      <c r="E71" s="234"/>
      <c r="F71" s="235">
        <f>SUM(F38:F70)</f>
        <v>3549900.7</v>
      </c>
      <c r="G71" s="236">
        <f>SUM(G38:G70)</f>
        <v>492838.96</v>
      </c>
    </row>
    <row r="72" spans="1:7" s="47" customFormat="1" ht="29" x14ac:dyDescent="0.35">
      <c r="A72" s="117" t="s">
        <v>383</v>
      </c>
      <c r="B72" s="118" t="s">
        <v>472</v>
      </c>
      <c r="C72" s="118" t="s">
        <v>332</v>
      </c>
      <c r="D72" s="118" t="s">
        <v>331</v>
      </c>
      <c r="E72" s="118" t="s">
        <v>358</v>
      </c>
      <c r="F72" s="119" t="s">
        <v>3</v>
      </c>
      <c r="G72" s="120" t="s">
        <v>330</v>
      </c>
    </row>
    <row r="73" spans="1:7" x14ac:dyDescent="0.35">
      <c r="A73" s="121" t="s">
        <v>164</v>
      </c>
      <c r="B73" s="305"/>
      <c r="C73" s="122" t="s">
        <v>356</v>
      </c>
      <c r="D73" s="122" t="s">
        <v>357</v>
      </c>
      <c r="E73" s="122" t="s">
        <v>361</v>
      </c>
      <c r="F73" s="123">
        <v>74975</v>
      </c>
      <c r="G73" s="124">
        <v>0</v>
      </c>
    </row>
    <row r="74" spans="1:7" x14ac:dyDescent="0.35">
      <c r="A74" s="121" t="s">
        <v>10</v>
      </c>
      <c r="B74" s="305"/>
      <c r="C74" s="122"/>
      <c r="D74" s="122"/>
      <c r="E74" s="122"/>
      <c r="F74" s="123">
        <v>0</v>
      </c>
      <c r="G74" s="124">
        <v>0</v>
      </c>
    </row>
    <row r="75" spans="1:7" x14ac:dyDescent="0.35">
      <c r="A75" s="121" t="s">
        <v>189</v>
      </c>
      <c r="B75" s="305"/>
      <c r="C75" s="122" t="s">
        <v>356</v>
      </c>
      <c r="D75" s="122" t="s">
        <v>357</v>
      </c>
      <c r="E75" s="122" t="s">
        <v>363</v>
      </c>
      <c r="F75" s="123">
        <v>0</v>
      </c>
      <c r="G75" s="124">
        <v>0</v>
      </c>
    </row>
    <row r="76" spans="1:7" x14ac:dyDescent="0.35">
      <c r="A76" s="121" t="s">
        <v>190</v>
      </c>
      <c r="B76" s="305"/>
      <c r="C76" s="122" t="s">
        <v>356</v>
      </c>
      <c r="D76" s="122" t="s">
        <v>359</v>
      </c>
      <c r="E76" s="122"/>
      <c r="F76" s="123">
        <v>0</v>
      </c>
      <c r="G76" s="124">
        <v>0</v>
      </c>
    </row>
    <row r="77" spans="1:7" x14ac:dyDescent="0.35">
      <c r="A77" s="121" t="s">
        <v>22</v>
      </c>
      <c r="B77" s="305"/>
      <c r="C77" s="122" t="s">
        <v>356</v>
      </c>
      <c r="D77" s="122" t="s">
        <v>357</v>
      </c>
      <c r="E77" s="122" t="s">
        <v>343</v>
      </c>
      <c r="F77" s="123">
        <v>39540</v>
      </c>
      <c r="G77" s="124">
        <v>38685.300000000003</v>
      </c>
    </row>
    <row r="78" spans="1:7" x14ac:dyDescent="0.35">
      <c r="A78" s="121" t="s">
        <v>111</v>
      </c>
      <c r="B78" s="305"/>
      <c r="C78" s="122" t="s">
        <v>356</v>
      </c>
      <c r="D78" s="122" t="s">
        <v>357</v>
      </c>
      <c r="E78" s="122" t="s">
        <v>361</v>
      </c>
      <c r="F78" s="123">
        <v>653467.41</v>
      </c>
      <c r="G78" s="124">
        <v>157397.44999999998</v>
      </c>
    </row>
    <row r="79" spans="1:7" x14ac:dyDescent="0.35">
      <c r="A79" s="121" t="s">
        <v>88</v>
      </c>
      <c r="B79" s="305"/>
      <c r="C79" s="122" t="s">
        <v>356</v>
      </c>
      <c r="D79" s="122" t="s">
        <v>357</v>
      </c>
      <c r="E79" s="122" t="s">
        <v>349</v>
      </c>
      <c r="F79" s="123">
        <v>179073.84</v>
      </c>
      <c r="G79" s="124">
        <v>71335.27</v>
      </c>
    </row>
    <row r="80" spans="1:7" x14ac:dyDescent="0.35">
      <c r="A80" s="121" t="s">
        <v>96</v>
      </c>
      <c r="B80" s="305"/>
      <c r="C80" s="122" t="s">
        <v>356</v>
      </c>
      <c r="D80" s="122" t="s">
        <v>357</v>
      </c>
      <c r="E80" s="122" t="s">
        <v>363</v>
      </c>
      <c r="F80" s="123">
        <v>235188.94</v>
      </c>
      <c r="G80" s="124">
        <v>280536.99</v>
      </c>
    </row>
    <row r="81" spans="1:7" x14ac:dyDescent="0.35">
      <c r="A81" s="121" t="s">
        <v>155</v>
      </c>
      <c r="B81" s="305"/>
      <c r="C81" s="122" t="s">
        <v>356</v>
      </c>
      <c r="D81" s="122" t="s">
        <v>357</v>
      </c>
      <c r="E81" s="122" t="s">
        <v>341</v>
      </c>
      <c r="F81" s="123">
        <v>40212.71</v>
      </c>
      <c r="G81" s="124">
        <v>1031.43</v>
      </c>
    </row>
    <row r="82" spans="1:7" x14ac:dyDescent="0.35">
      <c r="A82" s="121" t="s">
        <v>24</v>
      </c>
      <c r="B82" s="305"/>
      <c r="C82" s="122" t="s">
        <v>356</v>
      </c>
      <c r="D82" s="122" t="s">
        <v>357</v>
      </c>
      <c r="E82" s="122" t="s">
        <v>340</v>
      </c>
      <c r="F82" s="123">
        <v>0</v>
      </c>
      <c r="G82" s="124">
        <v>0</v>
      </c>
    </row>
    <row r="83" spans="1:7" x14ac:dyDescent="0.35">
      <c r="A83" s="121" t="s">
        <v>138</v>
      </c>
      <c r="B83" s="305"/>
      <c r="C83" s="122" t="s">
        <v>356</v>
      </c>
      <c r="D83" s="122" t="s">
        <v>359</v>
      </c>
      <c r="E83" s="122"/>
      <c r="F83" s="123">
        <v>431601.68</v>
      </c>
      <c r="G83" s="124">
        <v>260366.66999999998</v>
      </c>
    </row>
    <row r="84" spans="1:7" x14ac:dyDescent="0.35">
      <c r="A84" s="121" t="s">
        <v>108</v>
      </c>
      <c r="B84" s="305"/>
      <c r="C84" s="122" t="s">
        <v>356</v>
      </c>
      <c r="D84" s="122" t="s">
        <v>357</v>
      </c>
      <c r="E84" s="122" t="s">
        <v>349</v>
      </c>
      <c r="F84" s="123">
        <v>571764.82999999996</v>
      </c>
      <c r="G84" s="124">
        <v>156783.74</v>
      </c>
    </row>
    <row r="85" spans="1:7" x14ac:dyDescent="0.35">
      <c r="A85" s="121" t="s">
        <v>360</v>
      </c>
      <c r="B85" s="305"/>
      <c r="C85" s="122" t="s">
        <v>356</v>
      </c>
      <c r="D85" s="122" t="s">
        <v>323</v>
      </c>
      <c r="E85" s="122" t="s">
        <v>364</v>
      </c>
      <c r="F85" s="123">
        <v>4487026.6800000006</v>
      </c>
      <c r="G85" s="124">
        <v>2489448.8099999996</v>
      </c>
    </row>
    <row r="86" spans="1:7" x14ac:dyDescent="0.35">
      <c r="A86" s="121" t="s">
        <v>308</v>
      </c>
      <c r="B86" s="305"/>
      <c r="C86" s="122" t="s">
        <v>356</v>
      </c>
      <c r="D86" s="122" t="s">
        <v>359</v>
      </c>
      <c r="E86" s="122"/>
      <c r="F86" s="123">
        <v>2173160.6800000002</v>
      </c>
      <c r="G86" s="124">
        <v>803511</v>
      </c>
    </row>
    <row r="87" spans="1:7" x14ac:dyDescent="0.35">
      <c r="A87" s="121" t="s">
        <v>191</v>
      </c>
      <c r="B87" s="305"/>
      <c r="C87" s="122" t="s">
        <v>356</v>
      </c>
      <c r="D87" s="122" t="s">
        <v>359</v>
      </c>
      <c r="E87" s="122"/>
      <c r="F87" s="123">
        <v>706361.35000000009</v>
      </c>
      <c r="G87" s="124">
        <v>167819.31</v>
      </c>
    </row>
    <row r="88" spans="1:7" x14ac:dyDescent="0.35">
      <c r="A88" s="121" t="s">
        <v>192</v>
      </c>
      <c r="B88" s="305"/>
      <c r="C88" s="122"/>
      <c r="D88" s="122"/>
      <c r="E88" s="122"/>
      <c r="F88" s="123">
        <v>39785</v>
      </c>
      <c r="G88" s="124">
        <v>29838.75</v>
      </c>
    </row>
    <row r="89" spans="1:7" x14ac:dyDescent="0.35">
      <c r="A89" s="121" t="s">
        <v>116</v>
      </c>
      <c r="B89" s="305"/>
      <c r="C89" s="122" t="s">
        <v>356</v>
      </c>
      <c r="D89" s="122" t="s">
        <v>357</v>
      </c>
      <c r="E89" s="122" t="s">
        <v>340</v>
      </c>
      <c r="F89" s="123">
        <v>43471.05</v>
      </c>
      <c r="G89" s="124">
        <v>6662.6900000000005</v>
      </c>
    </row>
    <row r="90" spans="1:7" x14ac:dyDescent="0.35">
      <c r="A90" s="121" t="s">
        <v>193</v>
      </c>
      <c r="B90" s="305"/>
      <c r="C90" s="122" t="s">
        <v>356</v>
      </c>
      <c r="D90" s="122" t="s">
        <v>359</v>
      </c>
      <c r="E90" s="122"/>
      <c r="F90" s="123">
        <v>0</v>
      </c>
      <c r="G90" s="124">
        <v>0</v>
      </c>
    </row>
    <row r="91" spans="1:7" x14ac:dyDescent="0.35">
      <c r="A91" s="121" t="s">
        <v>103</v>
      </c>
      <c r="B91" s="305"/>
      <c r="C91" s="122" t="s">
        <v>356</v>
      </c>
      <c r="D91" s="122" t="s">
        <v>357</v>
      </c>
      <c r="E91" s="122" t="s">
        <v>345</v>
      </c>
      <c r="F91" s="123">
        <v>0</v>
      </c>
      <c r="G91" s="124">
        <v>0</v>
      </c>
    </row>
    <row r="92" spans="1:7" x14ac:dyDescent="0.35">
      <c r="A92" s="121" t="s">
        <v>194</v>
      </c>
      <c r="B92" s="305"/>
      <c r="C92" s="122" t="s">
        <v>356</v>
      </c>
      <c r="D92" s="122" t="s">
        <v>359</v>
      </c>
      <c r="E92" s="122"/>
      <c r="F92" s="123">
        <v>0</v>
      </c>
      <c r="G92" s="124">
        <v>0</v>
      </c>
    </row>
    <row r="93" spans="1:7" x14ac:dyDescent="0.35">
      <c r="A93" s="121" t="s">
        <v>101</v>
      </c>
      <c r="B93" s="305"/>
      <c r="C93" s="122"/>
      <c r="D93" s="122"/>
      <c r="E93" s="122"/>
      <c r="F93" s="123">
        <v>34075.509999999995</v>
      </c>
      <c r="G93" s="124">
        <v>11483.99</v>
      </c>
    </row>
    <row r="94" spans="1:7" x14ac:dyDescent="0.35">
      <c r="A94" s="121" t="s">
        <v>269</v>
      </c>
      <c r="B94" s="305"/>
      <c r="C94" s="122" t="s">
        <v>356</v>
      </c>
      <c r="D94" s="122" t="s">
        <v>357</v>
      </c>
      <c r="E94" s="122" t="s">
        <v>340</v>
      </c>
      <c r="F94" s="123">
        <v>202325.06</v>
      </c>
      <c r="G94" s="124">
        <v>12904.65</v>
      </c>
    </row>
    <row r="95" spans="1:7" x14ac:dyDescent="0.35">
      <c r="A95" s="121" t="s">
        <v>37</v>
      </c>
      <c r="B95" s="305"/>
      <c r="C95" s="122" t="s">
        <v>356</v>
      </c>
      <c r="D95" s="122" t="s">
        <v>357</v>
      </c>
      <c r="E95" s="122" t="s">
        <v>349</v>
      </c>
      <c r="F95" s="123">
        <v>2068335.6600000001</v>
      </c>
      <c r="G95" s="124">
        <v>1116168.93</v>
      </c>
    </row>
    <row r="96" spans="1:7" x14ac:dyDescent="0.35">
      <c r="A96" s="121" t="s">
        <v>195</v>
      </c>
      <c r="B96" s="305"/>
      <c r="C96" s="122" t="s">
        <v>356</v>
      </c>
      <c r="D96" s="122" t="s">
        <v>359</v>
      </c>
      <c r="E96" s="122"/>
      <c r="F96" s="123">
        <v>0</v>
      </c>
      <c r="G96" s="124">
        <v>0</v>
      </c>
    </row>
    <row r="97" spans="1:7" x14ac:dyDescent="0.35">
      <c r="A97" s="121" t="s">
        <v>139</v>
      </c>
      <c r="B97" s="305"/>
      <c r="C97" s="122" t="s">
        <v>356</v>
      </c>
      <c r="D97" s="122" t="s">
        <v>359</v>
      </c>
      <c r="E97" s="122"/>
      <c r="F97" s="123">
        <v>0</v>
      </c>
      <c r="G97" s="124">
        <v>0</v>
      </c>
    </row>
    <row r="98" spans="1:7" x14ac:dyDescent="0.35">
      <c r="A98" s="121" t="s">
        <v>107</v>
      </c>
      <c r="B98" s="305"/>
      <c r="C98" s="122" t="s">
        <v>356</v>
      </c>
      <c r="D98" s="122" t="s">
        <v>359</v>
      </c>
      <c r="E98" s="122"/>
      <c r="F98" s="123">
        <v>180328.38</v>
      </c>
      <c r="G98" s="124">
        <v>78578.31</v>
      </c>
    </row>
    <row r="99" spans="1:7" x14ac:dyDescent="0.35">
      <c r="A99" s="121" t="s">
        <v>329</v>
      </c>
      <c r="B99" s="305"/>
      <c r="C99" s="122" t="s">
        <v>356</v>
      </c>
      <c r="D99" s="122" t="s">
        <v>357</v>
      </c>
      <c r="E99" s="122"/>
      <c r="F99" s="123">
        <v>0</v>
      </c>
      <c r="G99" s="124">
        <v>0</v>
      </c>
    </row>
    <row r="100" spans="1:7" x14ac:dyDescent="0.35">
      <c r="A100" s="121" t="s">
        <v>236</v>
      </c>
      <c r="B100" s="305"/>
      <c r="C100" s="122" t="s">
        <v>359</v>
      </c>
      <c r="D100" s="122" t="s">
        <v>323</v>
      </c>
      <c r="E100" s="122"/>
      <c r="F100" s="123">
        <v>24156</v>
      </c>
      <c r="G100" s="124">
        <v>0</v>
      </c>
    </row>
    <row r="101" spans="1:7" x14ac:dyDescent="0.35">
      <c r="A101" s="121" t="s">
        <v>38</v>
      </c>
      <c r="B101" s="305"/>
      <c r="C101" s="122" t="s">
        <v>359</v>
      </c>
      <c r="D101" s="122" t="s">
        <v>357</v>
      </c>
      <c r="E101" s="122" t="s">
        <v>349</v>
      </c>
      <c r="F101" s="123">
        <v>103573.4</v>
      </c>
      <c r="G101" s="124">
        <v>89143.22</v>
      </c>
    </row>
    <row r="102" spans="1:7" x14ac:dyDescent="0.35">
      <c r="A102" s="121" t="s">
        <v>186</v>
      </c>
      <c r="B102" s="305"/>
      <c r="C102" s="122" t="s">
        <v>356</v>
      </c>
      <c r="D102" s="122" t="s">
        <v>357</v>
      </c>
      <c r="E102" s="122" t="s">
        <v>361</v>
      </c>
      <c r="F102" s="123">
        <v>857121.11</v>
      </c>
      <c r="G102" s="124">
        <v>559752.57999999996</v>
      </c>
    </row>
    <row r="103" spans="1:7" x14ac:dyDescent="0.35">
      <c r="A103" s="121" t="s">
        <v>85</v>
      </c>
      <c r="B103" s="305"/>
      <c r="C103" s="122" t="s">
        <v>356</v>
      </c>
      <c r="D103" s="122" t="s">
        <v>357</v>
      </c>
      <c r="E103" s="122" t="s">
        <v>340</v>
      </c>
      <c r="F103" s="123">
        <v>0</v>
      </c>
      <c r="G103" s="124">
        <v>0</v>
      </c>
    </row>
    <row r="104" spans="1:7" x14ac:dyDescent="0.35">
      <c r="A104" s="121" t="s">
        <v>328</v>
      </c>
      <c r="B104" s="305"/>
      <c r="C104" s="122" t="s">
        <v>356</v>
      </c>
      <c r="D104" s="122" t="s">
        <v>357</v>
      </c>
      <c r="E104" s="122" t="s">
        <v>361</v>
      </c>
      <c r="F104" s="123">
        <v>0</v>
      </c>
      <c r="G104" s="124">
        <v>0</v>
      </c>
    </row>
    <row r="105" spans="1:7" x14ac:dyDescent="0.35">
      <c r="A105" s="121" t="s">
        <v>197</v>
      </c>
      <c r="B105" s="305"/>
      <c r="C105" s="122" t="s">
        <v>356</v>
      </c>
      <c r="D105" s="122" t="s">
        <v>359</v>
      </c>
      <c r="E105" s="122"/>
      <c r="F105" s="123">
        <v>0</v>
      </c>
      <c r="G105" s="124">
        <v>0</v>
      </c>
    </row>
    <row r="106" spans="1:7" x14ac:dyDescent="0.35">
      <c r="A106" s="121" t="s">
        <v>257</v>
      </c>
      <c r="B106" s="305"/>
      <c r="C106" s="122" t="s">
        <v>356</v>
      </c>
      <c r="D106" s="122" t="s">
        <v>357</v>
      </c>
      <c r="E106" s="122" t="s">
        <v>343</v>
      </c>
      <c r="F106" s="123">
        <v>0</v>
      </c>
      <c r="G106" s="124">
        <v>0</v>
      </c>
    </row>
    <row r="107" spans="1:7" x14ac:dyDescent="0.35">
      <c r="A107" s="121" t="s">
        <v>241</v>
      </c>
      <c r="B107" s="305"/>
      <c r="C107" s="122" t="s">
        <v>356</v>
      </c>
      <c r="D107" s="122" t="s">
        <v>357</v>
      </c>
      <c r="E107" s="122" t="s">
        <v>345</v>
      </c>
      <c r="F107" s="123">
        <v>365933.29</v>
      </c>
      <c r="G107" s="124">
        <v>85857.19</v>
      </c>
    </row>
    <row r="108" spans="1:7" x14ac:dyDescent="0.35">
      <c r="A108" s="121" t="s">
        <v>294</v>
      </c>
      <c r="B108" s="305"/>
      <c r="C108" s="122" t="s">
        <v>356</v>
      </c>
      <c r="D108" s="122" t="s">
        <v>359</v>
      </c>
      <c r="E108" s="122"/>
      <c r="F108" s="123">
        <v>0</v>
      </c>
      <c r="G108" s="124">
        <v>0</v>
      </c>
    </row>
    <row r="109" spans="1:7" ht="15" thickBot="1" x14ac:dyDescent="0.4">
      <c r="A109" s="125" t="s">
        <v>20</v>
      </c>
      <c r="B109" s="306"/>
      <c r="C109" s="126" t="s">
        <v>359</v>
      </c>
      <c r="D109" s="126" t="s">
        <v>357</v>
      </c>
      <c r="E109" s="126" t="s">
        <v>345</v>
      </c>
      <c r="F109" s="127">
        <v>355953.03</v>
      </c>
      <c r="G109" s="128">
        <v>222915.02000000002</v>
      </c>
    </row>
    <row r="110" spans="1:7" s="44" customFormat="1" ht="15" thickBot="1" x14ac:dyDescent="0.4">
      <c r="A110" s="241" t="s">
        <v>469</v>
      </c>
      <c r="B110" s="307"/>
      <c r="C110" s="238"/>
      <c r="D110" s="238"/>
      <c r="E110" s="238"/>
      <c r="F110" s="239">
        <f>SUM(F73:F109)</f>
        <v>13867430.609999999</v>
      </c>
      <c r="G110" s="240">
        <f>SUM(G73:G109)</f>
        <v>6640221.3000000007</v>
      </c>
    </row>
    <row r="111" spans="1:7" s="47" customFormat="1" ht="29" x14ac:dyDescent="0.35">
      <c r="A111" s="129" t="s">
        <v>384</v>
      </c>
      <c r="B111" s="130" t="s">
        <v>472</v>
      </c>
      <c r="C111" s="130" t="s">
        <v>332</v>
      </c>
      <c r="D111" s="130" t="s">
        <v>331</v>
      </c>
      <c r="E111" s="130" t="s">
        <v>358</v>
      </c>
      <c r="F111" s="131" t="s">
        <v>3</v>
      </c>
      <c r="G111" s="132" t="s">
        <v>330</v>
      </c>
    </row>
    <row r="112" spans="1:7" x14ac:dyDescent="0.35">
      <c r="A112" s="133" t="s">
        <v>29</v>
      </c>
      <c r="B112" s="308"/>
      <c r="C112" s="134" t="s">
        <v>356</v>
      </c>
      <c r="D112" s="134" t="s">
        <v>357</v>
      </c>
      <c r="E112" s="134" t="s">
        <v>363</v>
      </c>
      <c r="F112" s="135">
        <v>1041869.79</v>
      </c>
      <c r="G112" s="136">
        <v>75950.31</v>
      </c>
    </row>
    <row r="113" spans="1:8" x14ac:dyDescent="0.35">
      <c r="A113" s="133" t="s">
        <v>153</v>
      </c>
      <c r="B113" s="308"/>
      <c r="C113" s="134" t="s">
        <v>356</v>
      </c>
      <c r="D113" s="134" t="s">
        <v>357</v>
      </c>
      <c r="E113" s="134" t="s">
        <v>340</v>
      </c>
      <c r="F113" s="135">
        <v>0</v>
      </c>
      <c r="G113" s="136">
        <v>0</v>
      </c>
    </row>
    <row r="114" spans="1:8" x14ac:dyDescent="0.35">
      <c r="A114" s="133" t="s">
        <v>199</v>
      </c>
      <c r="B114" s="308"/>
      <c r="C114" s="134" t="s">
        <v>359</v>
      </c>
      <c r="D114" s="134" t="s">
        <v>359</v>
      </c>
      <c r="E114" s="134"/>
      <c r="F114" s="135">
        <v>1053078.6299999999</v>
      </c>
      <c r="G114" s="136">
        <v>332760.09999999998</v>
      </c>
    </row>
    <row r="115" spans="1:8" x14ac:dyDescent="0.35">
      <c r="A115" s="133" t="s">
        <v>95</v>
      </c>
      <c r="B115" s="308"/>
      <c r="C115" s="134" t="s">
        <v>356</v>
      </c>
      <c r="D115" s="134" t="s">
        <v>359</v>
      </c>
      <c r="E115" s="134"/>
      <c r="F115" s="135">
        <v>367922.36</v>
      </c>
      <c r="G115" s="136">
        <v>276842.28000000003</v>
      </c>
    </row>
    <row r="116" spans="1:8" x14ac:dyDescent="0.35">
      <c r="A116" s="133" t="s">
        <v>14</v>
      </c>
      <c r="B116" s="308"/>
      <c r="C116" s="134" t="s">
        <v>356</v>
      </c>
      <c r="D116" s="134" t="s">
        <v>357</v>
      </c>
      <c r="E116" s="134" t="s">
        <v>361</v>
      </c>
      <c r="F116" s="135">
        <v>550377.67000000004</v>
      </c>
      <c r="G116" s="136">
        <v>206440.82</v>
      </c>
    </row>
    <row r="117" spans="1:8" x14ac:dyDescent="0.35">
      <c r="A117" s="133" t="s">
        <v>127</v>
      </c>
      <c r="B117" s="308"/>
      <c r="C117" s="134" t="s">
        <v>356</v>
      </c>
      <c r="D117" s="134" t="s">
        <v>359</v>
      </c>
      <c r="E117" s="134"/>
      <c r="F117" s="135">
        <v>0</v>
      </c>
      <c r="G117" s="136">
        <v>0</v>
      </c>
    </row>
    <row r="118" spans="1:8" x14ac:dyDescent="0.35">
      <c r="A118" s="133" t="s">
        <v>154</v>
      </c>
      <c r="B118" s="308"/>
      <c r="C118" s="134" t="s">
        <v>356</v>
      </c>
      <c r="D118" s="134" t="s">
        <v>357</v>
      </c>
      <c r="E118" s="134" t="s">
        <v>364</v>
      </c>
      <c r="F118" s="135">
        <v>541222.42000000004</v>
      </c>
      <c r="G118" s="136">
        <v>0</v>
      </c>
      <c r="H118" t="s">
        <v>473</v>
      </c>
    </row>
    <row r="119" spans="1:8" x14ac:dyDescent="0.35">
      <c r="A119" s="133" t="s">
        <v>120</v>
      </c>
      <c r="B119" s="308"/>
      <c r="C119" s="134" t="s">
        <v>356</v>
      </c>
      <c r="D119" s="134" t="s">
        <v>359</v>
      </c>
      <c r="E119" s="134"/>
      <c r="F119" s="135">
        <v>217932.81</v>
      </c>
      <c r="G119" s="136">
        <v>64996.480000000003</v>
      </c>
      <c r="H119" t="s">
        <v>473</v>
      </c>
    </row>
    <row r="120" spans="1:8" x14ac:dyDescent="0.35">
      <c r="A120" s="133" t="s">
        <v>151</v>
      </c>
      <c r="B120" s="308"/>
      <c r="C120" s="134" t="s">
        <v>359</v>
      </c>
      <c r="D120" s="134" t="s">
        <v>359</v>
      </c>
      <c r="E120" s="134"/>
      <c r="F120" s="135">
        <v>46822.84</v>
      </c>
      <c r="G120" s="136">
        <v>12673.02</v>
      </c>
      <c r="H120" t="s">
        <v>473</v>
      </c>
    </row>
    <row r="121" spans="1:8" x14ac:dyDescent="0.35">
      <c r="A121" s="133" t="s">
        <v>286</v>
      </c>
      <c r="B121" s="308"/>
      <c r="C121" s="134" t="s">
        <v>356</v>
      </c>
      <c r="D121" s="134" t="s">
        <v>323</v>
      </c>
      <c r="E121" s="134"/>
      <c r="F121" s="135">
        <v>33102.17</v>
      </c>
      <c r="G121" s="136">
        <v>0</v>
      </c>
    </row>
    <row r="122" spans="1:8" x14ac:dyDescent="0.35">
      <c r="A122" s="133" t="s">
        <v>40</v>
      </c>
      <c r="B122" s="308"/>
      <c r="C122" s="134" t="s">
        <v>356</v>
      </c>
      <c r="D122" s="134" t="s">
        <v>359</v>
      </c>
      <c r="E122" s="134"/>
      <c r="F122" s="135">
        <v>873552.07000000007</v>
      </c>
      <c r="G122" s="136">
        <v>0</v>
      </c>
    </row>
    <row r="123" spans="1:8" x14ac:dyDescent="0.35">
      <c r="A123" s="133" t="s">
        <v>104</v>
      </c>
      <c r="B123" s="308"/>
      <c r="C123" s="134" t="s">
        <v>356</v>
      </c>
      <c r="D123" s="134" t="s">
        <v>359</v>
      </c>
      <c r="E123" s="134"/>
      <c r="F123" s="135">
        <v>128130.31</v>
      </c>
      <c r="G123" s="136">
        <v>729.12</v>
      </c>
    </row>
    <row r="124" spans="1:8" x14ac:dyDescent="0.35">
      <c r="A124" s="133" t="s">
        <v>200</v>
      </c>
      <c r="B124" s="308"/>
      <c r="C124" s="134" t="s">
        <v>356</v>
      </c>
      <c r="D124" s="134" t="s">
        <v>357</v>
      </c>
      <c r="E124" s="134" t="s">
        <v>361</v>
      </c>
      <c r="F124" s="135">
        <v>0</v>
      </c>
      <c r="G124" s="136">
        <v>0</v>
      </c>
    </row>
    <row r="125" spans="1:8" x14ac:dyDescent="0.35">
      <c r="A125" s="133" t="s">
        <v>324</v>
      </c>
      <c r="B125" s="308"/>
      <c r="C125" s="134" t="s">
        <v>356</v>
      </c>
      <c r="D125" s="134" t="s">
        <v>357</v>
      </c>
      <c r="E125" s="134" t="s">
        <v>345</v>
      </c>
      <c r="F125" s="135">
        <v>63553.01</v>
      </c>
      <c r="G125" s="136">
        <v>0</v>
      </c>
    </row>
    <row r="126" spans="1:8" x14ac:dyDescent="0.35">
      <c r="A126" s="133" t="s">
        <v>237</v>
      </c>
      <c r="B126" s="308"/>
      <c r="C126" s="134" t="s">
        <v>356</v>
      </c>
      <c r="D126" s="134" t="s">
        <v>359</v>
      </c>
      <c r="E126" s="134"/>
      <c r="F126" s="135">
        <v>0</v>
      </c>
      <c r="G126" s="136">
        <v>0</v>
      </c>
    </row>
    <row r="127" spans="1:8" x14ac:dyDescent="0.35">
      <c r="A127" s="133" t="s">
        <v>90</v>
      </c>
      <c r="B127" s="308"/>
      <c r="C127" s="134" t="s">
        <v>356</v>
      </c>
      <c r="D127" s="134" t="s">
        <v>359</v>
      </c>
      <c r="E127" s="134"/>
      <c r="F127" s="135">
        <v>0</v>
      </c>
      <c r="G127" s="136">
        <v>0</v>
      </c>
    </row>
    <row r="128" spans="1:8" x14ac:dyDescent="0.35">
      <c r="A128" s="133" t="s">
        <v>6</v>
      </c>
      <c r="B128" s="308"/>
      <c r="C128" s="134" t="s">
        <v>359</v>
      </c>
      <c r="D128" s="134" t="s">
        <v>357</v>
      </c>
      <c r="E128" s="134"/>
      <c r="F128" s="135">
        <v>487283.54000000004</v>
      </c>
      <c r="G128" s="136">
        <v>0</v>
      </c>
    </row>
    <row r="129" spans="1:7" x14ac:dyDescent="0.35">
      <c r="A129" s="133" t="s">
        <v>70</v>
      </c>
      <c r="B129" s="308"/>
      <c r="C129" s="134" t="s">
        <v>356</v>
      </c>
      <c r="D129" s="134" t="s">
        <v>357</v>
      </c>
      <c r="E129" s="134" t="s">
        <v>349</v>
      </c>
      <c r="F129" s="135">
        <v>453640.56</v>
      </c>
      <c r="G129" s="136">
        <v>97979.9</v>
      </c>
    </row>
    <row r="130" spans="1:7" x14ac:dyDescent="0.35">
      <c r="A130" s="133" t="s">
        <v>37</v>
      </c>
      <c r="B130" s="308"/>
      <c r="C130" s="134" t="s">
        <v>356</v>
      </c>
      <c r="D130" s="134" t="s">
        <v>357</v>
      </c>
      <c r="E130" s="134" t="s">
        <v>349</v>
      </c>
      <c r="F130" s="135">
        <v>100600.3</v>
      </c>
      <c r="G130" s="136">
        <v>38394.25</v>
      </c>
    </row>
    <row r="131" spans="1:7" x14ac:dyDescent="0.35">
      <c r="A131" s="133" t="s">
        <v>475</v>
      </c>
      <c r="B131" s="308"/>
      <c r="C131" s="134" t="s">
        <v>359</v>
      </c>
      <c r="D131" s="134" t="s">
        <v>359</v>
      </c>
      <c r="E131" s="134"/>
      <c r="F131" s="135">
        <v>207390</v>
      </c>
      <c r="G131" s="136">
        <v>82515.600000000006</v>
      </c>
    </row>
    <row r="132" spans="1:7" x14ac:dyDescent="0.35">
      <c r="A132" s="133" t="s">
        <v>23</v>
      </c>
      <c r="B132" s="308"/>
      <c r="C132" s="134" t="s">
        <v>359</v>
      </c>
      <c r="D132" s="134" t="s">
        <v>359</v>
      </c>
      <c r="E132" s="134"/>
      <c r="F132" s="135">
        <v>149746</v>
      </c>
      <c r="G132" s="136">
        <v>17181</v>
      </c>
    </row>
    <row r="133" spans="1:7" x14ac:dyDescent="0.35">
      <c r="A133" s="133" t="s">
        <v>287</v>
      </c>
      <c r="B133" s="308"/>
      <c r="C133" s="134" t="s">
        <v>359</v>
      </c>
      <c r="D133" s="134" t="s">
        <v>357</v>
      </c>
      <c r="E133" s="134"/>
      <c r="F133" s="135">
        <v>873770</v>
      </c>
      <c r="G133" s="136">
        <v>0</v>
      </c>
    </row>
    <row r="134" spans="1:7" x14ac:dyDescent="0.35">
      <c r="A134" s="133" t="s">
        <v>17</v>
      </c>
      <c r="B134" s="308"/>
      <c r="C134" s="134" t="s">
        <v>356</v>
      </c>
      <c r="D134" s="134" t="s">
        <v>357</v>
      </c>
      <c r="E134" s="134" t="s">
        <v>361</v>
      </c>
      <c r="F134" s="135">
        <v>0</v>
      </c>
      <c r="G134" s="136">
        <v>0</v>
      </c>
    </row>
    <row r="135" spans="1:7" x14ac:dyDescent="0.35">
      <c r="A135" s="133" t="s">
        <v>234</v>
      </c>
      <c r="B135" s="308"/>
      <c r="C135" s="134" t="s">
        <v>356</v>
      </c>
      <c r="D135" s="134" t="s">
        <v>357</v>
      </c>
      <c r="E135" s="134" t="s">
        <v>340</v>
      </c>
      <c r="F135" s="135">
        <v>11877.76</v>
      </c>
      <c r="G135" s="136">
        <v>10801.7</v>
      </c>
    </row>
    <row r="136" spans="1:7" x14ac:dyDescent="0.35">
      <c r="A136" s="133" t="s">
        <v>139</v>
      </c>
      <c r="B136" s="308"/>
      <c r="C136" s="134" t="s">
        <v>356</v>
      </c>
      <c r="D136" s="134" t="s">
        <v>359</v>
      </c>
      <c r="E136" s="134"/>
      <c r="F136" s="135">
        <v>0</v>
      </c>
      <c r="G136" s="136">
        <v>0</v>
      </c>
    </row>
    <row r="137" spans="1:7" x14ac:dyDescent="0.35">
      <c r="A137" s="133" t="s">
        <v>13</v>
      </c>
      <c r="B137" s="308"/>
      <c r="C137" s="134" t="s">
        <v>356</v>
      </c>
      <c r="D137" s="134" t="s">
        <v>357</v>
      </c>
      <c r="E137" s="134" t="s">
        <v>363</v>
      </c>
      <c r="F137" s="135">
        <v>0</v>
      </c>
      <c r="G137" s="136">
        <v>0</v>
      </c>
    </row>
    <row r="138" spans="1:7" x14ac:dyDescent="0.35">
      <c r="A138" s="133" t="s">
        <v>112</v>
      </c>
      <c r="B138" s="308"/>
      <c r="C138" s="134" t="s">
        <v>356</v>
      </c>
      <c r="D138" s="134" t="s">
        <v>323</v>
      </c>
      <c r="E138" s="134" t="s">
        <v>349</v>
      </c>
      <c r="F138" s="135">
        <v>696197.90999999992</v>
      </c>
      <c r="G138" s="136">
        <v>198085.47</v>
      </c>
    </row>
    <row r="139" spans="1:7" x14ac:dyDescent="0.35">
      <c r="A139" s="133" t="s">
        <v>107</v>
      </c>
      <c r="B139" s="308"/>
      <c r="C139" s="134" t="s">
        <v>356</v>
      </c>
      <c r="D139" s="134" t="s">
        <v>359</v>
      </c>
      <c r="E139" s="134"/>
      <c r="F139" s="135">
        <v>1094927.3500000001</v>
      </c>
      <c r="G139" s="136">
        <v>689045.85</v>
      </c>
    </row>
    <row r="140" spans="1:7" x14ac:dyDescent="0.35">
      <c r="A140" s="133" t="s">
        <v>390</v>
      </c>
      <c r="B140" s="308"/>
      <c r="C140" s="134" t="s">
        <v>356</v>
      </c>
      <c r="D140" s="134" t="s">
        <v>359</v>
      </c>
      <c r="E140" s="134"/>
      <c r="F140" s="135">
        <v>0</v>
      </c>
      <c r="G140" s="136">
        <v>0</v>
      </c>
    </row>
    <row r="141" spans="1:7" x14ac:dyDescent="0.35">
      <c r="A141" s="133" t="s">
        <v>74</v>
      </c>
      <c r="B141" s="308"/>
      <c r="C141" s="134" t="s">
        <v>356</v>
      </c>
      <c r="D141" s="134" t="s">
        <v>357</v>
      </c>
      <c r="E141" s="134" t="s">
        <v>340</v>
      </c>
      <c r="F141" s="135">
        <v>153166.79999999999</v>
      </c>
      <c r="G141" s="136">
        <v>27275.360000000001</v>
      </c>
    </row>
    <row r="142" spans="1:7" x14ac:dyDescent="0.35">
      <c r="A142" s="133" t="s">
        <v>179</v>
      </c>
      <c r="B142" s="308"/>
      <c r="C142" s="134" t="s">
        <v>356</v>
      </c>
      <c r="D142" s="134" t="s">
        <v>359</v>
      </c>
      <c r="E142" s="134"/>
      <c r="F142" s="135">
        <v>1237564.6299999999</v>
      </c>
      <c r="G142" s="136">
        <v>997134.24</v>
      </c>
    </row>
    <row r="143" spans="1:7" x14ac:dyDescent="0.35">
      <c r="A143" s="133" t="s">
        <v>149</v>
      </c>
      <c r="B143" s="308"/>
      <c r="C143" s="134" t="s">
        <v>356</v>
      </c>
      <c r="D143" s="134" t="s">
        <v>323</v>
      </c>
      <c r="E143" s="134" t="s">
        <v>346</v>
      </c>
      <c r="F143" s="135">
        <v>392358.09</v>
      </c>
      <c r="G143" s="136">
        <v>0</v>
      </c>
    </row>
    <row r="144" spans="1:7" x14ac:dyDescent="0.35">
      <c r="A144" s="133" t="s">
        <v>186</v>
      </c>
      <c r="B144" s="308"/>
      <c r="C144" s="134" t="s">
        <v>356</v>
      </c>
      <c r="D144" s="134" t="s">
        <v>357</v>
      </c>
      <c r="E144" s="134" t="s">
        <v>361</v>
      </c>
      <c r="F144" s="135">
        <v>0</v>
      </c>
      <c r="G144" s="136">
        <v>0</v>
      </c>
    </row>
    <row r="145" spans="1:7" x14ac:dyDescent="0.35">
      <c r="A145" s="133" t="s">
        <v>19</v>
      </c>
      <c r="B145" s="308"/>
      <c r="C145" s="134" t="s">
        <v>356</v>
      </c>
      <c r="D145" s="134" t="s">
        <v>357</v>
      </c>
      <c r="E145" s="134" t="s">
        <v>349</v>
      </c>
      <c r="F145" s="135">
        <v>90566.86</v>
      </c>
      <c r="G145" s="136">
        <v>37157.699999999997</v>
      </c>
    </row>
    <row r="146" spans="1:7" ht="15" thickBot="1" x14ac:dyDescent="0.4">
      <c r="A146" s="137" t="s">
        <v>20</v>
      </c>
      <c r="B146" s="309"/>
      <c r="C146" s="138" t="s">
        <v>356</v>
      </c>
      <c r="D146" s="138" t="s">
        <v>357</v>
      </c>
      <c r="E146" s="138" t="s">
        <v>349</v>
      </c>
      <c r="F146" s="139">
        <v>305488.74</v>
      </c>
      <c r="G146" s="140">
        <v>162027.01</v>
      </c>
    </row>
    <row r="147" spans="1:7" s="44" customFormat="1" ht="15" thickBot="1" x14ac:dyDescent="0.4">
      <c r="A147" s="245" t="s">
        <v>469</v>
      </c>
      <c r="B147" s="310"/>
      <c r="C147" s="242"/>
      <c r="D147" s="242"/>
      <c r="E147" s="242"/>
      <c r="F147" s="243">
        <f>SUM(F112:F146)</f>
        <v>11172142.619999999</v>
      </c>
      <c r="G147" s="244">
        <f>SUM(G112:G146)</f>
        <v>3327990.21</v>
      </c>
    </row>
    <row r="148" spans="1:7" s="47" customFormat="1" ht="29" x14ac:dyDescent="0.35">
      <c r="A148" s="51" t="s">
        <v>385</v>
      </c>
      <c r="B148" s="52" t="s">
        <v>472</v>
      </c>
      <c r="C148" s="52" t="s">
        <v>332</v>
      </c>
      <c r="D148" s="52" t="s">
        <v>331</v>
      </c>
      <c r="E148" s="52" t="s">
        <v>358</v>
      </c>
      <c r="F148" s="85" t="s">
        <v>3</v>
      </c>
      <c r="G148" s="86" t="s">
        <v>330</v>
      </c>
    </row>
    <row r="149" spans="1:7" x14ac:dyDescent="0.35">
      <c r="A149" s="53" t="s">
        <v>298</v>
      </c>
      <c r="B149" s="290"/>
      <c r="C149" s="54" t="s">
        <v>356</v>
      </c>
      <c r="D149" s="54" t="s">
        <v>357</v>
      </c>
      <c r="E149" s="54" t="s">
        <v>375</v>
      </c>
      <c r="F149" s="87">
        <v>624082.27</v>
      </c>
      <c r="G149" s="88">
        <v>222006.38999999998</v>
      </c>
    </row>
    <row r="150" spans="1:7" x14ac:dyDescent="0.35">
      <c r="A150" s="53" t="s">
        <v>202</v>
      </c>
      <c r="B150" s="290"/>
      <c r="C150" s="54" t="s">
        <v>359</v>
      </c>
      <c r="D150" s="54" t="s">
        <v>359</v>
      </c>
      <c r="E150" s="54"/>
      <c r="F150" s="87">
        <v>386270.4</v>
      </c>
      <c r="G150" s="88">
        <v>160118</v>
      </c>
    </row>
    <row r="151" spans="1:7" x14ac:dyDescent="0.35">
      <c r="A151" s="53" t="s">
        <v>153</v>
      </c>
      <c r="B151" s="290"/>
      <c r="C151" s="54" t="s">
        <v>359</v>
      </c>
      <c r="D151" s="54" t="s">
        <v>357</v>
      </c>
      <c r="E151" s="54" t="s">
        <v>340</v>
      </c>
      <c r="F151" s="87">
        <v>206550</v>
      </c>
      <c r="G151" s="88">
        <v>178848</v>
      </c>
    </row>
    <row r="152" spans="1:7" x14ac:dyDescent="0.35">
      <c r="A152" s="53" t="s">
        <v>199</v>
      </c>
      <c r="B152" s="290"/>
      <c r="C152" s="54" t="s">
        <v>356</v>
      </c>
      <c r="D152" s="54" t="s">
        <v>359</v>
      </c>
      <c r="E152" s="54"/>
      <c r="F152" s="87">
        <v>0</v>
      </c>
      <c r="G152" s="88">
        <v>0</v>
      </c>
    </row>
    <row r="153" spans="1:7" x14ac:dyDescent="0.35">
      <c r="A153" s="53" t="s">
        <v>88</v>
      </c>
      <c r="B153" s="290"/>
      <c r="C153" s="54" t="s">
        <v>356</v>
      </c>
      <c r="D153" s="54" t="s">
        <v>357</v>
      </c>
      <c r="E153" s="54" t="s">
        <v>349</v>
      </c>
      <c r="F153" s="87">
        <v>25125.119999999999</v>
      </c>
      <c r="G153" s="88">
        <v>29990.83</v>
      </c>
    </row>
    <row r="154" spans="1:7" x14ac:dyDescent="0.35">
      <c r="A154" s="53" t="s">
        <v>121</v>
      </c>
      <c r="B154" s="290"/>
      <c r="C154" s="54" t="s">
        <v>356</v>
      </c>
      <c r="D154" s="54" t="s">
        <v>357</v>
      </c>
      <c r="E154" s="54" t="s">
        <v>361</v>
      </c>
      <c r="F154" s="87">
        <v>164814.82</v>
      </c>
      <c r="G154" s="88">
        <v>41895</v>
      </c>
    </row>
    <row r="155" spans="1:7" x14ac:dyDescent="0.35">
      <c r="A155" s="53" t="s">
        <v>169</v>
      </c>
      <c r="B155" s="290"/>
      <c r="C155" s="54" t="s">
        <v>356</v>
      </c>
      <c r="D155" s="54" t="s">
        <v>357</v>
      </c>
      <c r="E155" s="54" t="s">
        <v>349</v>
      </c>
      <c r="F155" s="87">
        <v>24771.84</v>
      </c>
      <c r="G155" s="88">
        <v>24711.84</v>
      </c>
    </row>
    <row r="156" spans="1:7" x14ac:dyDescent="0.35">
      <c r="A156" s="53" t="s">
        <v>11</v>
      </c>
      <c r="B156" s="290"/>
      <c r="C156" s="54" t="s">
        <v>356</v>
      </c>
      <c r="D156" s="54" t="s">
        <v>359</v>
      </c>
      <c r="E156" s="54"/>
      <c r="F156" s="87">
        <v>0</v>
      </c>
      <c r="G156" s="88">
        <v>0</v>
      </c>
    </row>
    <row r="157" spans="1:7" x14ac:dyDescent="0.35">
      <c r="A157" s="53" t="s">
        <v>36</v>
      </c>
      <c r="B157" s="290"/>
      <c r="C157" s="54" t="s">
        <v>356</v>
      </c>
      <c r="D157" s="54" t="s">
        <v>359</v>
      </c>
      <c r="E157" s="54"/>
      <c r="F157" s="87">
        <v>244427.28</v>
      </c>
      <c r="G157" s="88">
        <v>91232.35</v>
      </c>
    </row>
    <row r="158" spans="1:7" x14ac:dyDescent="0.35">
      <c r="A158" s="53" t="s">
        <v>147</v>
      </c>
      <c r="B158" s="290"/>
      <c r="C158" s="54" t="s">
        <v>356</v>
      </c>
      <c r="D158" s="54" t="s">
        <v>323</v>
      </c>
      <c r="E158" s="54"/>
      <c r="F158" s="87">
        <v>105064.87</v>
      </c>
      <c r="G158" s="88">
        <v>27240.55</v>
      </c>
    </row>
    <row r="159" spans="1:7" x14ac:dyDescent="0.35">
      <c r="A159" s="53" t="s">
        <v>295</v>
      </c>
      <c r="B159" s="290"/>
      <c r="C159" s="54" t="s">
        <v>356</v>
      </c>
      <c r="D159" s="54" t="s">
        <v>359</v>
      </c>
      <c r="E159" s="54"/>
      <c r="F159" s="87">
        <v>0</v>
      </c>
      <c r="G159" s="88">
        <v>0</v>
      </c>
    </row>
    <row r="160" spans="1:7" x14ac:dyDescent="0.35">
      <c r="A160" s="53" t="s">
        <v>347</v>
      </c>
      <c r="B160" s="290"/>
      <c r="C160" s="54" t="s">
        <v>359</v>
      </c>
      <c r="D160" s="54" t="s">
        <v>359</v>
      </c>
      <c r="E160" s="54"/>
      <c r="F160" s="87">
        <v>92685.91</v>
      </c>
      <c r="G160" s="88"/>
    </row>
    <row r="161" spans="1:7" x14ac:dyDescent="0.35">
      <c r="A161" s="53" t="s">
        <v>269</v>
      </c>
      <c r="B161" s="290"/>
      <c r="C161" s="54" t="s">
        <v>356</v>
      </c>
      <c r="D161" s="54" t="s">
        <v>357</v>
      </c>
      <c r="E161" s="54" t="s">
        <v>340</v>
      </c>
      <c r="F161" s="87">
        <v>33006.92</v>
      </c>
      <c r="G161" s="88">
        <v>0</v>
      </c>
    </row>
    <row r="162" spans="1:7" x14ac:dyDescent="0.35">
      <c r="A162" s="53" t="s">
        <v>37</v>
      </c>
      <c r="B162" s="290"/>
      <c r="C162" s="54" t="s">
        <v>356</v>
      </c>
      <c r="D162" s="54" t="s">
        <v>357</v>
      </c>
      <c r="E162" s="54" t="s">
        <v>349</v>
      </c>
      <c r="F162" s="87">
        <v>0</v>
      </c>
      <c r="G162" s="88">
        <v>0</v>
      </c>
    </row>
    <row r="163" spans="1:7" x14ac:dyDescent="0.35">
      <c r="A163" s="53" t="s">
        <v>203</v>
      </c>
      <c r="B163" s="290"/>
      <c r="C163" s="54" t="s">
        <v>356</v>
      </c>
      <c r="D163" s="54" t="s">
        <v>359</v>
      </c>
      <c r="E163" s="54"/>
      <c r="F163" s="87">
        <v>294473.84999999998</v>
      </c>
      <c r="G163" s="88">
        <v>214808.17</v>
      </c>
    </row>
    <row r="164" spans="1:7" x14ac:dyDescent="0.35">
      <c r="A164" s="53" t="s">
        <v>17</v>
      </c>
      <c r="B164" s="290"/>
      <c r="C164" s="54" t="s">
        <v>356</v>
      </c>
      <c r="D164" s="54" t="s">
        <v>357</v>
      </c>
      <c r="E164" s="54" t="s">
        <v>361</v>
      </c>
      <c r="F164" s="87">
        <v>0</v>
      </c>
      <c r="G164" s="88">
        <v>0</v>
      </c>
    </row>
    <row r="165" spans="1:7" x14ac:dyDescent="0.35">
      <c r="A165" s="53" t="s">
        <v>204</v>
      </c>
      <c r="B165" s="290"/>
      <c r="C165" s="54" t="s">
        <v>356</v>
      </c>
      <c r="D165" s="54" t="s">
        <v>359</v>
      </c>
      <c r="E165" s="54"/>
      <c r="F165" s="87">
        <v>0</v>
      </c>
      <c r="G165" s="88">
        <v>0</v>
      </c>
    </row>
    <row r="166" spans="1:7" x14ac:dyDescent="0.35">
      <c r="A166" s="53" t="s">
        <v>112</v>
      </c>
      <c r="B166" s="290"/>
      <c r="C166" s="54" t="s">
        <v>356</v>
      </c>
      <c r="D166" s="54" t="s">
        <v>357</v>
      </c>
      <c r="E166" s="54" t="s">
        <v>349</v>
      </c>
      <c r="F166" s="87">
        <v>853772.57</v>
      </c>
      <c r="G166" s="88">
        <v>411074.11</v>
      </c>
    </row>
    <row r="167" spans="1:7" x14ac:dyDescent="0.35">
      <c r="A167" s="53" t="s">
        <v>38</v>
      </c>
      <c r="B167" s="290"/>
      <c r="C167" s="54" t="s">
        <v>356</v>
      </c>
      <c r="D167" s="54" t="s">
        <v>357</v>
      </c>
      <c r="E167" s="54" t="s">
        <v>349</v>
      </c>
      <c r="F167" s="87">
        <v>374744.94</v>
      </c>
      <c r="G167" s="88">
        <v>72113.64</v>
      </c>
    </row>
    <row r="168" spans="1:7" x14ac:dyDescent="0.35">
      <c r="A168" s="53" t="s">
        <v>328</v>
      </c>
      <c r="B168" s="290"/>
      <c r="C168" s="54" t="s">
        <v>356</v>
      </c>
      <c r="D168" s="54" t="s">
        <v>357</v>
      </c>
      <c r="E168" s="54" t="s">
        <v>361</v>
      </c>
      <c r="F168" s="87">
        <v>379901</v>
      </c>
      <c r="G168" s="88">
        <v>0</v>
      </c>
    </row>
    <row r="169" spans="1:7" x14ac:dyDescent="0.35">
      <c r="A169" s="53" t="s">
        <v>123</v>
      </c>
      <c r="B169" s="290"/>
      <c r="C169" s="54" t="s">
        <v>356</v>
      </c>
      <c r="D169" s="54" t="s">
        <v>323</v>
      </c>
      <c r="E169" s="54"/>
      <c r="F169" s="87">
        <v>135101.03</v>
      </c>
      <c r="G169" s="88">
        <v>58912.05</v>
      </c>
    </row>
    <row r="170" spans="1:7" x14ac:dyDescent="0.35">
      <c r="A170" s="53" t="s">
        <v>19</v>
      </c>
      <c r="B170" s="290"/>
      <c r="C170" s="54" t="s">
        <v>356</v>
      </c>
      <c r="D170" s="54" t="s">
        <v>357</v>
      </c>
      <c r="E170" s="54" t="s">
        <v>349</v>
      </c>
      <c r="F170" s="87">
        <v>0</v>
      </c>
      <c r="G170" s="88">
        <v>0</v>
      </c>
    </row>
    <row r="171" spans="1:7" ht="15" thickBot="1" x14ac:dyDescent="0.4">
      <c r="A171" s="55" t="s">
        <v>20</v>
      </c>
      <c r="B171" s="291"/>
      <c r="C171" s="56" t="s">
        <v>356</v>
      </c>
      <c r="D171" s="56" t="s">
        <v>357</v>
      </c>
      <c r="E171" s="56" t="s">
        <v>349</v>
      </c>
      <c r="F171" s="89">
        <v>26305</v>
      </c>
      <c r="G171" s="90">
        <v>26305.37</v>
      </c>
    </row>
    <row r="172" spans="1:7" s="44" customFormat="1" ht="15" thickBot="1" x14ac:dyDescent="0.4">
      <c r="A172" s="249" t="s">
        <v>469</v>
      </c>
      <c r="B172" s="292"/>
      <c r="C172" s="246"/>
      <c r="D172" s="246"/>
      <c r="E172" s="246"/>
      <c r="F172" s="247">
        <f>SUM(F149:F171)</f>
        <v>3971097.8199999994</v>
      </c>
      <c r="G172" s="248">
        <f>SUM(G149:G171)</f>
        <v>1559256.3</v>
      </c>
    </row>
    <row r="173" spans="1:7" s="47" customFormat="1" ht="29" x14ac:dyDescent="0.35">
      <c r="A173" s="79" t="s">
        <v>386</v>
      </c>
      <c r="B173" s="80" t="s">
        <v>472</v>
      </c>
      <c r="C173" s="80" t="s">
        <v>332</v>
      </c>
      <c r="D173" s="80" t="s">
        <v>331</v>
      </c>
      <c r="E173" s="80" t="s">
        <v>358</v>
      </c>
      <c r="F173" s="111" t="s">
        <v>3</v>
      </c>
      <c r="G173" s="112" t="s">
        <v>330</v>
      </c>
    </row>
    <row r="174" spans="1:7" x14ac:dyDescent="0.35">
      <c r="A174" s="81" t="s">
        <v>33</v>
      </c>
      <c r="B174" s="302"/>
      <c r="C174" s="82" t="s">
        <v>356</v>
      </c>
      <c r="D174" s="82" t="s">
        <v>357</v>
      </c>
      <c r="E174" s="82" t="s">
        <v>349</v>
      </c>
      <c r="F174" s="113">
        <v>4065181.1400000006</v>
      </c>
      <c r="G174" s="114">
        <v>2017270.31</v>
      </c>
    </row>
    <row r="175" spans="1:7" x14ac:dyDescent="0.35">
      <c r="A175" s="81" t="s">
        <v>96</v>
      </c>
      <c r="B175" s="302"/>
      <c r="C175" s="82" t="s">
        <v>356</v>
      </c>
      <c r="D175" s="82" t="s">
        <v>357</v>
      </c>
      <c r="E175" s="82" t="s">
        <v>363</v>
      </c>
      <c r="F175" s="113">
        <v>343716.43</v>
      </c>
      <c r="G175" s="114">
        <v>127447.34</v>
      </c>
    </row>
    <row r="176" spans="1:7" x14ac:dyDescent="0.35">
      <c r="A176" s="81" t="s">
        <v>108</v>
      </c>
      <c r="B176" s="302"/>
      <c r="C176" s="82" t="s">
        <v>356</v>
      </c>
      <c r="D176" s="82" t="s">
        <v>357</v>
      </c>
      <c r="E176" s="82" t="s">
        <v>349</v>
      </c>
      <c r="F176" s="113">
        <v>3398920.9299999997</v>
      </c>
      <c r="G176" s="114">
        <v>377453.11000000004</v>
      </c>
    </row>
    <row r="177" spans="1:7" x14ac:dyDescent="0.35">
      <c r="A177" s="81" t="s">
        <v>128</v>
      </c>
      <c r="B177" s="302"/>
      <c r="C177" s="82" t="s">
        <v>356</v>
      </c>
      <c r="D177" s="82" t="s">
        <v>359</v>
      </c>
      <c r="E177" s="82"/>
      <c r="F177" s="113">
        <v>485049.74</v>
      </c>
      <c r="G177" s="114">
        <v>0</v>
      </c>
    </row>
    <row r="178" spans="1:7" x14ac:dyDescent="0.35">
      <c r="A178" s="81" t="s">
        <v>35</v>
      </c>
      <c r="B178" s="302"/>
      <c r="C178" s="82" t="s">
        <v>359</v>
      </c>
      <c r="D178" s="82" t="s">
        <v>359</v>
      </c>
      <c r="E178" s="82"/>
      <c r="F178" s="113">
        <v>0</v>
      </c>
      <c r="G178" s="114">
        <v>0</v>
      </c>
    </row>
    <row r="179" spans="1:7" x14ac:dyDescent="0.35">
      <c r="A179" s="81" t="s">
        <v>103</v>
      </c>
      <c r="B179" s="302"/>
      <c r="C179" s="82" t="s">
        <v>356</v>
      </c>
      <c r="D179" s="82" t="s">
        <v>357</v>
      </c>
      <c r="E179" s="82" t="s">
        <v>345</v>
      </c>
      <c r="F179" s="113">
        <v>0</v>
      </c>
      <c r="G179" s="114">
        <v>0</v>
      </c>
    </row>
    <row r="180" spans="1:7" x14ac:dyDescent="0.35">
      <c r="A180" s="81" t="s">
        <v>109</v>
      </c>
      <c r="B180" s="302"/>
      <c r="C180" s="82" t="s">
        <v>356</v>
      </c>
      <c r="D180" s="82" t="s">
        <v>359</v>
      </c>
      <c r="E180" s="82"/>
      <c r="F180" s="113">
        <v>10000</v>
      </c>
      <c r="G180" s="114">
        <v>0</v>
      </c>
    </row>
    <row r="181" spans="1:7" x14ac:dyDescent="0.35">
      <c r="A181" s="81" t="s">
        <v>269</v>
      </c>
      <c r="B181" s="302"/>
      <c r="C181" s="82" t="s">
        <v>356</v>
      </c>
      <c r="D181" s="82" t="s">
        <v>357</v>
      </c>
      <c r="E181" s="82" t="s">
        <v>340</v>
      </c>
      <c r="F181" s="113">
        <v>341432.59</v>
      </c>
      <c r="G181" s="114">
        <v>25930.46</v>
      </c>
    </row>
    <row r="182" spans="1:7" x14ac:dyDescent="0.35">
      <c r="A182" s="81" t="s">
        <v>110</v>
      </c>
      <c r="B182" s="302"/>
      <c r="C182" s="82" t="s">
        <v>356</v>
      </c>
      <c r="D182" s="82" t="s">
        <v>359</v>
      </c>
      <c r="E182" s="82"/>
      <c r="F182" s="113">
        <v>1378273.45</v>
      </c>
      <c r="G182" s="114">
        <v>1076620.02</v>
      </c>
    </row>
    <row r="183" spans="1:7" x14ac:dyDescent="0.35">
      <c r="A183" s="81" t="s">
        <v>18</v>
      </c>
      <c r="B183" s="302"/>
      <c r="C183" s="82" t="s">
        <v>356</v>
      </c>
      <c r="D183" s="82" t="s">
        <v>357</v>
      </c>
      <c r="E183" s="82" t="s">
        <v>349</v>
      </c>
      <c r="F183" s="113">
        <v>215902.86</v>
      </c>
      <c r="G183" s="114">
        <v>52515.02</v>
      </c>
    </row>
    <row r="184" spans="1:7" x14ac:dyDescent="0.35">
      <c r="A184" s="81" t="s">
        <v>165</v>
      </c>
      <c r="B184" s="302"/>
      <c r="C184" s="82" t="s">
        <v>356</v>
      </c>
      <c r="D184" s="82" t="s">
        <v>359</v>
      </c>
      <c r="E184" s="82"/>
      <c r="F184" s="113">
        <v>0</v>
      </c>
      <c r="G184" s="114">
        <v>0</v>
      </c>
    </row>
    <row r="185" spans="1:7" x14ac:dyDescent="0.35">
      <c r="A185" s="81" t="s">
        <v>44</v>
      </c>
      <c r="B185" s="302"/>
      <c r="C185" s="82" t="s">
        <v>359</v>
      </c>
      <c r="D185" s="82" t="s">
        <v>357</v>
      </c>
      <c r="E185" s="82" t="s">
        <v>349</v>
      </c>
      <c r="F185" s="113">
        <v>468106.69</v>
      </c>
      <c r="G185" s="114">
        <v>125680.27</v>
      </c>
    </row>
    <row r="186" spans="1:7" x14ac:dyDescent="0.35">
      <c r="A186" s="81" t="s">
        <v>54</v>
      </c>
      <c r="B186" s="302"/>
      <c r="C186" s="82" t="s">
        <v>356</v>
      </c>
      <c r="D186" s="82" t="s">
        <v>323</v>
      </c>
      <c r="E186" s="82"/>
      <c r="F186" s="113">
        <v>0</v>
      </c>
      <c r="G186" s="114">
        <v>0</v>
      </c>
    </row>
    <row r="187" spans="1:7" x14ac:dyDescent="0.35">
      <c r="A187" s="81" t="s">
        <v>9</v>
      </c>
      <c r="B187" s="302"/>
      <c r="C187" s="82" t="s">
        <v>356</v>
      </c>
      <c r="D187" s="82" t="s">
        <v>357</v>
      </c>
      <c r="E187" s="82" t="s">
        <v>345</v>
      </c>
      <c r="F187" s="113">
        <v>59132.72</v>
      </c>
      <c r="G187" s="114">
        <v>5650.01</v>
      </c>
    </row>
    <row r="188" spans="1:7" x14ac:dyDescent="0.35">
      <c r="A188" s="81" t="s">
        <v>45</v>
      </c>
      <c r="B188" s="302"/>
      <c r="C188" s="82" t="s">
        <v>356</v>
      </c>
      <c r="D188" s="82" t="s">
        <v>359</v>
      </c>
      <c r="E188" s="82"/>
      <c r="F188" s="113">
        <v>610983.14</v>
      </c>
      <c r="G188" s="114">
        <v>61827.58</v>
      </c>
    </row>
    <row r="189" spans="1:7" x14ac:dyDescent="0.35">
      <c r="A189" s="81" t="s">
        <v>114</v>
      </c>
      <c r="B189" s="302"/>
      <c r="C189" s="82" t="s">
        <v>356</v>
      </c>
      <c r="D189" s="82" t="s">
        <v>359</v>
      </c>
      <c r="E189" s="82"/>
      <c r="F189" s="113">
        <v>0</v>
      </c>
      <c r="G189" s="114">
        <v>0</v>
      </c>
    </row>
    <row r="190" spans="1:7" x14ac:dyDescent="0.35">
      <c r="A190" s="81" t="s">
        <v>233</v>
      </c>
      <c r="B190" s="302"/>
      <c r="C190" s="82" t="s">
        <v>359</v>
      </c>
      <c r="D190" s="82" t="s">
        <v>359</v>
      </c>
      <c r="E190" s="82"/>
      <c r="F190" s="113">
        <v>322411.71999999997</v>
      </c>
      <c r="G190" s="114">
        <v>35660.910000000003</v>
      </c>
    </row>
    <row r="191" spans="1:7" x14ac:dyDescent="0.35">
      <c r="A191" s="81" t="s">
        <v>241</v>
      </c>
      <c r="B191" s="302"/>
      <c r="C191" s="82" t="s">
        <v>356</v>
      </c>
      <c r="D191" s="82" t="s">
        <v>357</v>
      </c>
      <c r="E191" s="82" t="s">
        <v>345</v>
      </c>
      <c r="F191" s="113">
        <v>0</v>
      </c>
      <c r="G191" s="114">
        <v>0</v>
      </c>
    </row>
    <row r="192" spans="1:7" x14ac:dyDescent="0.35">
      <c r="A192" s="81" t="s">
        <v>294</v>
      </c>
      <c r="B192" s="302"/>
      <c r="C192" s="82" t="s">
        <v>356</v>
      </c>
      <c r="D192" s="82" t="s">
        <v>359</v>
      </c>
      <c r="E192" s="82"/>
      <c r="F192" s="113">
        <v>0</v>
      </c>
      <c r="G192" s="114">
        <v>0</v>
      </c>
    </row>
    <row r="193" spans="1:7" ht="15" thickBot="1" x14ac:dyDescent="0.4">
      <c r="A193" s="83" t="s">
        <v>19</v>
      </c>
      <c r="B193" s="303"/>
      <c r="C193" s="84" t="s">
        <v>356</v>
      </c>
      <c r="D193" s="84" t="s">
        <v>357</v>
      </c>
      <c r="E193" s="84" t="s">
        <v>345</v>
      </c>
      <c r="F193" s="115">
        <v>781212.35</v>
      </c>
      <c r="G193" s="116">
        <v>283374.76999999996</v>
      </c>
    </row>
    <row r="194" spans="1:7" s="44" customFormat="1" ht="15" thickBot="1" x14ac:dyDescent="0.4">
      <c r="A194" s="237" t="s">
        <v>469</v>
      </c>
      <c r="B194" s="304"/>
      <c r="C194" s="234"/>
      <c r="D194" s="234"/>
      <c r="E194" s="234"/>
      <c r="F194" s="235">
        <f>SUM(F174:F193)</f>
        <v>12480323.76</v>
      </c>
      <c r="G194" s="236">
        <f>SUM(G174:G193)</f>
        <v>4189429.8</v>
      </c>
    </row>
    <row r="195" spans="1:7" s="50" customFormat="1" ht="29" x14ac:dyDescent="0.35">
      <c r="A195" s="57" t="s">
        <v>387</v>
      </c>
      <c r="B195" s="58" t="s">
        <v>472</v>
      </c>
      <c r="C195" s="58" t="s">
        <v>332</v>
      </c>
      <c r="D195" s="58" t="s">
        <v>331</v>
      </c>
      <c r="E195" s="58" t="s">
        <v>358</v>
      </c>
      <c r="F195" s="97" t="s">
        <v>3</v>
      </c>
      <c r="G195" s="98" t="s">
        <v>330</v>
      </c>
    </row>
    <row r="196" spans="1:7" x14ac:dyDescent="0.35">
      <c r="A196" s="59" t="s">
        <v>207</v>
      </c>
      <c r="B196" s="295"/>
      <c r="C196" s="60" t="s">
        <v>356</v>
      </c>
      <c r="D196" s="60" t="s">
        <v>357</v>
      </c>
      <c r="E196" s="60" t="s">
        <v>364</v>
      </c>
      <c r="F196" s="99">
        <v>0</v>
      </c>
      <c r="G196" s="100">
        <v>0</v>
      </c>
    </row>
    <row r="197" spans="1:7" x14ac:dyDescent="0.35">
      <c r="A197" s="59" t="s">
        <v>29</v>
      </c>
      <c r="B197" s="295"/>
      <c r="C197" s="60" t="s">
        <v>356</v>
      </c>
      <c r="D197" s="60" t="s">
        <v>357</v>
      </c>
      <c r="E197" s="60" t="s">
        <v>363</v>
      </c>
      <c r="F197" s="99">
        <v>278241.01</v>
      </c>
      <c r="G197" s="100">
        <v>241014.86</v>
      </c>
    </row>
    <row r="198" spans="1:7" x14ac:dyDescent="0.35">
      <c r="A198" s="59" t="s">
        <v>391</v>
      </c>
      <c r="B198" s="295"/>
      <c r="C198" s="60" t="s">
        <v>356</v>
      </c>
      <c r="D198" s="60" t="s">
        <v>359</v>
      </c>
      <c r="E198" s="60"/>
      <c r="F198" s="99">
        <v>0</v>
      </c>
      <c r="G198" s="100">
        <v>0</v>
      </c>
    </row>
    <row r="199" spans="1:7" x14ac:dyDescent="0.35">
      <c r="A199" s="59" t="s">
        <v>208</v>
      </c>
      <c r="B199" s="295"/>
      <c r="C199" s="60" t="s">
        <v>356</v>
      </c>
      <c r="D199" s="60" t="s">
        <v>357</v>
      </c>
      <c r="E199" s="60" t="s">
        <v>345</v>
      </c>
      <c r="F199" s="99">
        <v>133222.32</v>
      </c>
      <c r="G199" s="100">
        <v>0</v>
      </c>
    </row>
    <row r="200" spans="1:7" x14ac:dyDescent="0.35">
      <c r="A200" s="59" t="s">
        <v>154</v>
      </c>
      <c r="B200" s="295"/>
      <c r="C200" s="60" t="s">
        <v>356</v>
      </c>
      <c r="D200" s="60" t="s">
        <v>357</v>
      </c>
      <c r="E200" s="60" t="s">
        <v>364</v>
      </c>
      <c r="F200" s="99">
        <v>337426.46</v>
      </c>
      <c r="G200" s="100">
        <v>0</v>
      </c>
    </row>
    <row r="201" spans="1:7" x14ac:dyDescent="0.35">
      <c r="A201" s="59" t="s">
        <v>120</v>
      </c>
      <c r="B201" s="295"/>
      <c r="C201" s="60" t="s">
        <v>356</v>
      </c>
      <c r="D201" s="60" t="s">
        <v>359</v>
      </c>
      <c r="E201" s="60"/>
      <c r="F201" s="99">
        <v>896312.44</v>
      </c>
      <c r="G201" s="100">
        <v>491552.93999999994</v>
      </c>
    </row>
    <row r="202" spans="1:7" x14ac:dyDescent="0.35">
      <c r="A202" s="59" t="s">
        <v>209</v>
      </c>
      <c r="B202" s="295"/>
      <c r="C202" s="60" t="s">
        <v>356</v>
      </c>
      <c r="D202" s="60" t="s">
        <v>359</v>
      </c>
      <c r="E202" s="60"/>
      <c r="F202" s="99">
        <v>0</v>
      </c>
      <c r="G202" s="100">
        <v>0</v>
      </c>
    </row>
    <row r="203" spans="1:7" x14ac:dyDescent="0.35">
      <c r="A203" s="59" t="s">
        <v>210</v>
      </c>
      <c r="B203" s="295"/>
      <c r="C203" s="60" t="s">
        <v>356</v>
      </c>
      <c r="D203" s="60" t="s">
        <v>357</v>
      </c>
      <c r="E203" s="60" t="s">
        <v>375</v>
      </c>
      <c r="F203" s="99">
        <v>438325.99</v>
      </c>
      <c r="G203" s="100">
        <v>0</v>
      </c>
    </row>
    <row r="204" spans="1:7" x14ac:dyDescent="0.35">
      <c r="A204" s="59" t="s">
        <v>286</v>
      </c>
      <c r="B204" s="295"/>
      <c r="C204" s="60" t="s">
        <v>356</v>
      </c>
      <c r="D204" s="60" t="s">
        <v>323</v>
      </c>
      <c r="E204" s="60"/>
      <c r="F204" s="99">
        <v>26474</v>
      </c>
      <c r="G204" s="100">
        <v>0</v>
      </c>
    </row>
    <row r="205" spans="1:7" x14ac:dyDescent="0.35">
      <c r="A205" s="59" t="s">
        <v>211</v>
      </c>
      <c r="B205" s="295"/>
      <c r="C205" s="60" t="s">
        <v>356</v>
      </c>
      <c r="D205" s="60" t="s">
        <v>357</v>
      </c>
      <c r="E205" s="60" t="s">
        <v>341</v>
      </c>
      <c r="F205" s="99">
        <v>0</v>
      </c>
      <c r="G205" s="100">
        <v>0</v>
      </c>
    </row>
    <row r="206" spans="1:7" x14ac:dyDescent="0.35">
      <c r="A206" s="59" t="s">
        <v>178</v>
      </c>
      <c r="B206" s="295"/>
      <c r="C206" s="60" t="s">
        <v>356</v>
      </c>
      <c r="D206" s="60" t="s">
        <v>357</v>
      </c>
      <c r="E206" s="60" t="s">
        <v>340</v>
      </c>
      <c r="F206" s="99">
        <v>0</v>
      </c>
      <c r="G206" s="100">
        <v>0</v>
      </c>
    </row>
    <row r="207" spans="1:7" x14ac:dyDescent="0.35">
      <c r="A207" s="59" t="s">
        <v>42</v>
      </c>
      <c r="B207" s="295"/>
      <c r="C207" s="60" t="s">
        <v>356</v>
      </c>
      <c r="D207" s="60" t="s">
        <v>359</v>
      </c>
      <c r="E207" s="60"/>
      <c r="F207" s="99">
        <v>0</v>
      </c>
      <c r="G207" s="100">
        <v>0</v>
      </c>
    </row>
    <row r="208" spans="1:7" x14ac:dyDescent="0.35">
      <c r="A208" s="59" t="s">
        <v>103</v>
      </c>
      <c r="B208" s="295"/>
      <c r="C208" s="60" t="s">
        <v>356</v>
      </c>
      <c r="D208" s="60" t="s">
        <v>357</v>
      </c>
      <c r="E208" s="60" t="s">
        <v>345</v>
      </c>
      <c r="F208" s="99">
        <v>55194.05</v>
      </c>
      <c r="G208" s="100">
        <v>0</v>
      </c>
    </row>
    <row r="209" spans="1:7" x14ac:dyDescent="0.35">
      <c r="A209" s="59" t="s">
        <v>237</v>
      </c>
      <c r="B209" s="295"/>
      <c r="C209" s="60" t="s">
        <v>356</v>
      </c>
      <c r="D209" s="60" t="s">
        <v>359</v>
      </c>
      <c r="E209" s="60"/>
      <c r="F209" s="99">
        <v>174032.27</v>
      </c>
      <c r="G209" s="100">
        <v>0</v>
      </c>
    </row>
    <row r="210" spans="1:7" x14ac:dyDescent="0.35">
      <c r="A210" s="59" t="s">
        <v>147</v>
      </c>
      <c r="B210" s="295"/>
      <c r="C210" s="60" t="s">
        <v>356</v>
      </c>
      <c r="D210" s="60" t="s">
        <v>323</v>
      </c>
      <c r="E210" s="60"/>
      <c r="F210" s="99">
        <v>167840.01</v>
      </c>
      <c r="G210" s="100">
        <v>123480.27</v>
      </c>
    </row>
    <row r="211" spans="1:7" x14ac:dyDescent="0.35">
      <c r="A211" s="59" t="s">
        <v>90</v>
      </c>
      <c r="B211" s="295"/>
      <c r="C211" s="60" t="s">
        <v>359</v>
      </c>
      <c r="D211" s="60" t="s">
        <v>359</v>
      </c>
      <c r="E211" s="60"/>
      <c r="F211" s="99">
        <v>531888.79</v>
      </c>
      <c r="G211" s="100">
        <v>502566.41000000003</v>
      </c>
    </row>
    <row r="212" spans="1:7" x14ac:dyDescent="0.35">
      <c r="A212" s="59" t="s">
        <v>97</v>
      </c>
      <c r="B212" s="295"/>
      <c r="C212" s="60" t="s">
        <v>359</v>
      </c>
      <c r="D212" s="60" t="s">
        <v>359</v>
      </c>
      <c r="E212" s="60"/>
      <c r="F212" s="99">
        <v>24042.12</v>
      </c>
      <c r="G212" s="100">
        <v>0</v>
      </c>
    </row>
    <row r="213" spans="1:7" x14ac:dyDescent="0.35">
      <c r="A213" s="59" t="s">
        <v>56</v>
      </c>
      <c r="B213" s="295"/>
      <c r="C213" s="60" t="s">
        <v>356</v>
      </c>
      <c r="D213" s="60" t="s">
        <v>359</v>
      </c>
      <c r="E213" s="60"/>
      <c r="F213" s="99">
        <v>0</v>
      </c>
      <c r="G213" s="100">
        <v>0</v>
      </c>
    </row>
    <row r="214" spans="1:7" x14ac:dyDescent="0.35">
      <c r="A214" s="59" t="s">
        <v>43</v>
      </c>
      <c r="B214" s="295"/>
      <c r="C214" s="60" t="s">
        <v>356</v>
      </c>
      <c r="D214" s="60" t="s">
        <v>357</v>
      </c>
      <c r="E214" s="60" t="s">
        <v>349</v>
      </c>
      <c r="F214" s="99">
        <v>599601.31999999995</v>
      </c>
      <c r="G214" s="100">
        <v>146110.72999999998</v>
      </c>
    </row>
    <row r="215" spans="1:7" x14ac:dyDescent="0.35">
      <c r="A215" s="59" t="s">
        <v>18</v>
      </c>
      <c r="B215" s="295"/>
      <c r="C215" s="60" t="s">
        <v>356</v>
      </c>
      <c r="D215" s="60" t="s">
        <v>357</v>
      </c>
      <c r="E215" s="60" t="s">
        <v>349</v>
      </c>
      <c r="F215" s="99">
        <v>75578.73</v>
      </c>
      <c r="G215" s="100">
        <v>0</v>
      </c>
    </row>
    <row r="216" spans="1:7" x14ac:dyDescent="0.35">
      <c r="A216" s="59" t="s">
        <v>98</v>
      </c>
      <c r="B216" s="295"/>
      <c r="C216" s="60" t="s">
        <v>356</v>
      </c>
      <c r="D216" s="60" t="s">
        <v>359</v>
      </c>
      <c r="E216" s="60"/>
      <c r="F216" s="99">
        <v>0</v>
      </c>
      <c r="G216" s="100">
        <v>0</v>
      </c>
    </row>
    <row r="217" spans="1:7" x14ac:dyDescent="0.35">
      <c r="A217" s="59" t="s">
        <v>326</v>
      </c>
      <c r="B217" s="295"/>
      <c r="C217" s="60" t="s">
        <v>356</v>
      </c>
      <c r="D217" s="60" t="s">
        <v>357</v>
      </c>
      <c r="E217" s="60" t="s">
        <v>343</v>
      </c>
      <c r="F217" s="99">
        <v>0</v>
      </c>
      <c r="G217" s="100">
        <v>0</v>
      </c>
    </row>
    <row r="218" spans="1:7" x14ac:dyDescent="0.35">
      <c r="A218" s="59" t="s">
        <v>44</v>
      </c>
      <c r="B218" s="295"/>
      <c r="C218" s="60" t="s">
        <v>356</v>
      </c>
      <c r="D218" s="60" t="s">
        <v>357</v>
      </c>
      <c r="E218" s="60" t="s">
        <v>349</v>
      </c>
      <c r="F218" s="99">
        <v>0</v>
      </c>
      <c r="G218" s="100">
        <v>0</v>
      </c>
    </row>
    <row r="219" spans="1:7" x14ac:dyDescent="0.35">
      <c r="A219" s="59" t="s">
        <v>392</v>
      </c>
      <c r="B219" s="295"/>
      <c r="C219" s="60" t="s">
        <v>356</v>
      </c>
      <c r="D219" s="60" t="s">
        <v>359</v>
      </c>
      <c r="E219" s="60"/>
      <c r="F219" s="99">
        <v>0</v>
      </c>
      <c r="G219" s="100">
        <v>0</v>
      </c>
    </row>
    <row r="220" spans="1:7" x14ac:dyDescent="0.35">
      <c r="A220" s="59" t="s">
        <v>68</v>
      </c>
      <c r="B220" s="295"/>
      <c r="C220" s="60" t="s">
        <v>356</v>
      </c>
      <c r="D220" s="60" t="s">
        <v>359</v>
      </c>
      <c r="E220" s="60"/>
      <c r="F220" s="99">
        <v>36634.42</v>
      </c>
      <c r="G220" s="100">
        <v>0</v>
      </c>
    </row>
    <row r="221" spans="1:7" x14ac:dyDescent="0.35">
      <c r="A221" s="59" t="s">
        <v>136</v>
      </c>
      <c r="B221" s="295"/>
      <c r="C221" s="60" t="s">
        <v>356</v>
      </c>
      <c r="D221" s="60" t="s">
        <v>357</v>
      </c>
      <c r="E221" s="60" t="s">
        <v>349</v>
      </c>
      <c r="F221" s="99">
        <v>0</v>
      </c>
      <c r="G221" s="100">
        <v>0</v>
      </c>
    </row>
    <row r="222" spans="1:7" x14ac:dyDescent="0.35">
      <c r="A222" s="59" t="s">
        <v>9</v>
      </c>
      <c r="B222" s="295"/>
      <c r="C222" s="60" t="s">
        <v>356</v>
      </c>
      <c r="D222" s="60" t="s">
        <v>357</v>
      </c>
      <c r="E222" s="60" t="s">
        <v>345</v>
      </c>
      <c r="F222" s="99">
        <v>11691.66</v>
      </c>
      <c r="G222" s="100">
        <v>0</v>
      </c>
    </row>
    <row r="223" spans="1:7" x14ac:dyDescent="0.35">
      <c r="A223" s="59" t="s">
        <v>39</v>
      </c>
      <c r="B223" s="295"/>
      <c r="C223" s="60" t="s">
        <v>356</v>
      </c>
      <c r="D223" s="60" t="s">
        <v>359</v>
      </c>
      <c r="E223" s="60"/>
      <c r="F223" s="99">
        <v>0</v>
      </c>
      <c r="G223" s="100">
        <v>0</v>
      </c>
    </row>
    <row r="224" spans="1:7" x14ac:dyDescent="0.35">
      <c r="A224" s="59" t="s">
        <v>45</v>
      </c>
      <c r="B224" s="295"/>
      <c r="C224" s="60" t="s">
        <v>356</v>
      </c>
      <c r="D224" s="60" t="s">
        <v>359</v>
      </c>
      <c r="E224" s="60"/>
      <c r="F224" s="99">
        <v>0</v>
      </c>
      <c r="G224" s="100">
        <v>0</v>
      </c>
    </row>
    <row r="225" spans="1:7" x14ac:dyDescent="0.35">
      <c r="A225" s="59" t="s">
        <v>91</v>
      </c>
      <c r="B225" s="295"/>
      <c r="C225" s="60" t="s">
        <v>359</v>
      </c>
      <c r="D225" s="60" t="s">
        <v>359</v>
      </c>
      <c r="E225" s="60"/>
      <c r="F225" s="99">
        <v>84000</v>
      </c>
      <c r="G225" s="100">
        <v>83498.490000000005</v>
      </c>
    </row>
    <row r="226" spans="1:7" x14ac:dyDescent="0.35">
      <c r="A226" s="59" t="s">
        <v>257</v>
      </c>
      <c r="B226" s="295"/>
      <c r="C226" s="60" t="s">
        <v>356</v>
      </c>
      <c r="D226" s="60" t="s">
        <v>357</v>
      </c>
      <c r="E226" s="60" t="s">
        <v>343</v>
      </c>
      <c r="F226" s="99">
        <v>0</v>
      </c>
      <c r="G226" s="100">
        <v>0</v>
      </c>
    </row>
    <row r="227" spans="1:7" x14ac:dyDescent="0.35">
      <c r="A227" s="59" t="s">
        <v>76</v>
      </c>
      <c r="B227" s="295"/>
      <c r="C227" s="60" t="s">
        <v>356</v>
      </c>
      <c r="D227" s="60" t="s">
        <v>359</v>
      </c>
      <c r="E227" s="60"/>
      <c r="F227" s="99">
        <v>1462483.51</v>
      </c>
      <c r="G227" s="100">
        <v>0</v>
      </c>
    </row>
    <row r="228" spans="1:7" x14ac:dyDescent="0.35">
      <c r="A228" s="59" t="s">
        <v>297</v>
      </c>
      <c r="B228" s="295"/>
      <c r="C228" s="60" t="s">
        <v>359</v>
      </c>
      <c r="D228" s="60" t="s">
        <v>359</v>
      </c>
      <c r="E228" s="60"/>
      <c r="F228" s="99">
        <v>120948.65</v>
      </c>
      <c r="G228" s="100">
        <v>0</v>
      </c>
    </row>
    <row r="229" spans="1:7" x14ac:dyDescent="0.35">
      <c r="A229" s="59" t="s">
        <v>294</v>
      </c>
      <c r="B229" s="295"/>
      <c r="C229" s="60" t="s">
        <v>356</v>
      </c>
      <c r="D229" s="60" t="s">
        <v>359</v>
      </c>
      <c r="E229" s="60"/>
      <c r="F229" s="99">
        <v>0</v>
      </c>
      <c r="G229" s="100">
        <v>0</v>
      </c>
    </row>
    <row r="230" spans="1:7" x14ac:dyDescent="0.35">
      <c r="A230" s="59" t="s">
        <v>19</v>
      </c>
      <c r="B230" s="295"/>
      <c r="C230" s="60" t="s">
        <v>356</v>
      </c>
      <c r="D230" s="60" t="s">
        <v>357</v>
      </c>
      <c r="E230" s="60" t="s">
        <v>349</v>
      </c>
      <c r="F230" s="99">
        <v>0</v>
      </c>
      <c r="G230" s="100">
        <v>0</v>
      </c>
    </row>
    <row r="231" spans="1:7" ht="15" thickBot="1" x14ac:dyDescent="0.4">
      <c r="A231" s="61" t="s">
        <v>20</v>
      </c>
      <c r="B231" s="296"/>
      <c r="C231" s="62" t="s">
        <v>356</v>
      </c>
      <c r="D231" s="62" t="s">
        <v>357</v>
      </c>
      <c r="E231" s="62" t="s">
        <v>349</v>
      </c>
      <c r="F231" s="101">
        <v>637399.74</v>
      </c>
      <c r="G231" s="102">
        <v>237987.08</v>
      </c>
    </row>
    <row r="232" spans="1:7" s="44" customFormat="1" ht="15" thickBot="1" x14ac:dyDescent="0.4">
      <c r="A232" s="253" t="s">
        <v>469</v>
      </c>
      <c r="B232" s="297"/>
      <c r="C232" s="250"/>
      <c r="D232" s="250"/>
      <c r="E232" s="250"/>
      <c r="F232" s="251">
        <f>SUM(F196:F231)</f>
        <v>6091337.4900000002</v>
      </c>
      <c r="G232" s="252">
        <f>SUM(G196:G231)</f>
        <v>1826210.78</v>
      </c>
    </row>
    <row r="233" spans="1:7" s="47" customFormat="1" ht="29" x14ac:dyDescent="0.35">
      <c r="A233" s="129" t="s">
        <v>388</v>
      </c>
      <c r="B233" s="130" t="s">
        <v>472</v>
      </c>
      <c r="C233" s="130" t="s">
        <v>332</v>
      </c>
      <c r="D233" s="130" t="s">
        <v>331</v>
      </c>
      <c r="E233" s="130" t="s">
        <v>358</v>
      </c>
      <c r="F233" s="131" t="s">
        <v>3</v>
      </c>
      <c r="G233" s="132" t="s">
        <v>330</v>
      </c>
    </row>
    <row r="234" spans="1:7" x14ac:dyDescent="0.35">
      <c r="A234" s="133" t="s">
        <v>100</v>
      </c>
      <c r="B234" s="308"/>
      <c r="C234" s="134" t="s">
        <v>371</v>
      </c>
      <c r="D234" s="134" t="s">
        <v>357</v>
      </c>
      <c r="E234" s="134" t="s">
        <v>363</v>
      </c>
      <c r="F234" s="135">
        <v>0</v>
      </c>
      <c r="G234" s="136">
        <v>0</v>
      </c>
    </row>
    <row r="235" spans="1:7" x14ac:dyDescent="0.35">
      <c r="A235" s="133" t="s">
        <v>22</v>
      </c>
      <c r="B235" s="308"/>
      <c r="C235" s="134" t="s">
        <v>356</v>
      </c>
      <c r="D235" s="134" t="s">
        <v>357</v>
      </c>
      <c r="E235" s="134" t="s">
        <v>343</v>
      </c>
      <c r="F235" s="135">
        <v>0</v>
      </c>
      <c r="G235" s="136">
        <v>0</v>
      </c>
    </row>
    <row r="236" spans="1:7" x14ac:dyDescent="0.35">
      <c r="A236" s="133" t="s">
        <v>25</v>
      </c>
      <c r="B236" s="308"/>
      <c r="C236" s="134" t="s">
        <v>356</v>
      </c>
      <c r="D236" s="134" t="s">
        <v>359</v>
      </c>
      <c r="E236" s="134"/>
      <c r="F236" s="135">
        <v>68881.039999999994</v>
      </c>
      <c r="G236" s="136">
        <v>68851.87</v>
      </c>
    </row>
    <row r="237" spans="1:7" x14ac:dyDescent="0.35">
      <c r="A237" s="133" t="s">
        <v>30</v>
      </c>
      <c r="B237" s="308"/>
      <c r="C237" s="134" t="s">
        <v>356</v>
      </c>
      <c r="D237" s="134" t="s">
        <v>357</v>
      </c>
      <c r="E237" s="134" t="s">
        <v>343</v>
      </c>
      <c r="F237" s="135">
        <v>3036478.38</v>
      </c>
      <c r="G237" s="136">
        <v>0</v>
      </c>
    </row>
    <row r="238" spans="1:7" x14ac:dyDescent="0.35">
      <c r="A238" s="133" t="s">
        <v>121</v>
      </c>
      <c r="B238" s="308"/>
      <c r="C238" s="134" t="s">
        <v>356</v>
      </c>
      <c r="D238" s="134" t="s">
        <v>357</v>
      </c>
      <c r="E238" s="134" t="s">
        <v>361</v>
      </c>
      <c r="F238" s="135">
        <v>0</v>
      </c>
      <c r="G238" s="136">
        <v>0</v>
      </c>
    </row>
    <row r="239" spans="1:7" x14ac:dyDescent="0.35">
      <c r="A239" s="133" t="s">
        <v>322</v>
      </c>
      <c r="B239" s="308"/>
      <c r="C239" s="134" t="s">
        <v>356</v>
      </c>
      <c r="D239" s="134" t="s">
        <v>357</v>
      </c>
      <c r="E239" s="134" t="s">
        <v>340</v>
      </c>
      <c r="F239" s="135">
        <v>0</v>
      </c>
      <c r="G239" s="136">
        <v>0</v>
      </c>
    </row>
    <row r="240" spans="1:7" x14ac:dyDescent="0.35">
      <c r="A240" s="133" t="s">
        <v>238</v>
      </c>
      <c r="B240" s="308"/>
      <c r="C240" s="134" t="s">
        <v>359</v>
      </c>
      <c r="D240" s="134" t="s">
        <v>357</v>
      </c>
      <c r="E240" s="134" t="s">
        <v>349</v>
      </c>
      <c r="F240" s="135">
        <v>18000</v>
      </c>
      <c r="G240" s="136">
        <v>0</v>
      </c>
    </row>
    <row r="241" spans="1:7" x14ac:dyDescent="0.35">
      <c r="A241" s="133" t="s">
        <v>147</v>
      </c>
      <c r="B241" s="308"/>
      <c r="C241" s="134" t="s">
        <v>356</v>
      </c>
      <c r="D241" s="134" t="s">
        <v>323</v>
      </c>
      <c r="E241" s="134" t="s">
        <v>346</v>
      </c>
      <c r="F241" s="135">
        <v>373436.1</v>
      </c>
      <c r="G241" s="136">
        <v>0</v>
      </c>
    </row>
    <row r="242" spans="1:7" x14ac:dyDescent="0.35">
      <c r="A242" s="133" t="s">
        <v>70</v>
      </c>
      <c r="B242" s="308"/>
      <c r="C242" s="134" t="s">
        <v>356</v>
      </c>
      <c r="D242" s="134" t="s">
        <v>357</v>
      </c>
      <c r="E242" s="134" t="s">
        <v>349</v>
      </c>
      <c r="F242" s="135">
        <v>2671278.66</v>
      </c>
      <c r="G242" s="136">
        <v>1211419.24</v>
      </c>
    </row>
    <row r="243" spans="1:7" x14ac:dyDescent="0.35">
      <c r="A243" s="133" t="s">
        <v>269</v>
      </c>
      <c r="B243" s="308"/>
      <c r="C243" s="134" t="s">
        <v>356</v>
      </c>
      <c r="D243" s="134" t="s">
        <v>357</v>
      </c>
      <c r="E243" s="134" t="s">
        <v>340</v>
      </c>
      <c r="F243" s="135">
        <v>21331.48</v>
      </c>
      <c r="G243" s="136">
        <v>6197.52</v>
      </c>
    </row>
    <row r="244" spans="1:7" x14ac:dyDescent="0.35">
      <c r="A244" s="133" t="s">
        <v>43</v>
      </c>
      <c r="B244" s="308"/>
      <c r="C244" s="134" t="s">
        <v>356</v>
      </c>
      <c r="D244" s="134" t="s">
        <v>357</v>
      </c>
      <c r="E244" s="134" t="s">
        <v>349</v>
      </c>
      <c r="F244" s="135">
        <v>399908.84</v>
      </c>
      <c r="G244" s="136">
        <v>0</v>
      </c>
    </row>
    <row r="245" spans="1:7" x14ac:dyDescent="0.35">
      <c r="A245" s="133" t="s">
        <v>184</v>
      </c>
      <c r="B245" s="308"/>
      <c r="C245" s="134" t="s">
        <v>356</v>
      </c>
      <c r="D245" s="134" t="s">
        <v>359</v>
      </c>
      <c r="E245" s="134"/>
      <c r="F245" s="135">
        <v>0</v>
      </c>
      <c r="G245" s="136">
        <v>0</v>
      </c>
    </row>
    <row r="246" spans="1:7" x14ac:dyDescent="0.35">
      <c r="A246" s="133" t="s">
        <v>44</v>
      </c>
      <c r="B246" s="308"/>
      <c r="C246" s="134" t="s">
        <v>356</v>
      </c>
      <c r="D246" s="134" t="s">
        <v>357</v>
      </c>
      <c r="E246" s="134" t="s">
        <v>349</v>
      </c>
      <c r="F246" s="135">
        <v>1134536.77</v>
      </c>
      <c r="G246" s="136">
        <v>258386.99</v>
      </c>
    </row>
    <row r="247" spans="1:7" x14ac:dyDescent="0.35">
      <c r="A247" s="133" t="s">
        <v>119</v>
      </c>
      <c r="B247" s="308"/>
      <c r="C247" s="134" t="s">
        <v>356</v>
      </c>
      <c r="D247" s="134" t="s">
        <v>323</v>
      </c>
      <c r="E247" s="134"/>
      <c r="F247" s="135">
        <v>52969.740000000005</v>
      </c>
      <c r="G247" s="136">
        <v>0</v>
      </c>
    </row>
    <row r="248" spans="1:7" x14ac:dyDescent="0.35">
      <c r="A248" s="133" t="s">
        <v>113</v>
      </c>
      <c r="B248" s="308"/>
      <c r="C248" s="134" t="s">
        <v>356</v>
      </c>
      <c r="D248" s="134" t="s">
        <v>357</v>
      </c>
      <c r="E248" s="134" t="s">
        <v>361</v>
      </c>
      <c r="F248" s="135">
        <v>1035067.75</v>
      </c>
      <c r="G248" s="136">
        <v>228135.25</v>
      </c>
    </row>
    <row r="249" spans="1:7" ht="15" thickBot="1" x14ac:dyDescent="0.4">
      <c r="A249" s="137" t="s">
        <v>20</v>
      </c>
      <c r="B249" s="309"/>
      <c r="C249" s="138" t="s">
        <v>356</v>
      </c>
      <c r="D249" s="138" t="s">
        <v>357</v>
      </c>
      <c r="E249" s="138" t="s">
        <v>349</v>
      </c>
      <c r="F249" s="139">
        <v>188735.9</v>
      </c>
      <c r="G249" s="140">
        <v>0</v>
      </c>
    </row>
    <row r="250" spans="1:7" s="44" customFormat="1" ht="15" thickBot="1" x14ac:dyDescent="0.4">
      <c r="A250" s="245" t="s">
        <v>469</v>
      </c>
      <c r="B250" s="310"/>
      <c r="C250" s="242"/>
      <c r="D250" s="242"/>
      <c r="E250" s="242"/>
      <c r="F250" s="243">
        <f>SUM(F234:F249)</f>
        <v>9000624.6600000001</v>
      </c>
      <c r="G250" s="244">
        <f>SUM(G234:G249)</f>
        <v>1772990.8699999999</v>
      </c>
    </row>
  </sheetData>
  <sheetProtection algorithmName="SHA-512" hashValue="TvXAU+oHwiLKD+APE83g5S95r8W4425I3w/ZFXHAbBnvt01jTBfTHA76BOKwRZDpkK8lRctw39dxibaiU3F+/Q==" saltValue="wPPKfRFd3gxP0bjqnfw42Q==" spinCount="100000" sheet="1" formatCells="0" formatColumns="0" formatRows="0" insertColumns="0" insertRows="0" insertHyperlinks="0" deleteColumns="0" deleteRows="0" sort="0" autoFilter="0" pivotTables="0"/>
  <conditionalFormatting sqref="C37:C69 C1:C35 C71:C108 C110:C145 C147:C170 C172:C192 C194:C230 C232:C248 C250:C1048576">
    <cfRule type="cellIs" dxfId="27" priority="8" operator="equal">
      <formula>"N"</formula>
    </cfRule>
  </conditionalFormatting>
  <conditionalFormatting sqref="C70">
    <cfRule type="cellIs" dxfId="26" priority="7" operator="equal">
      <formula>"N"</formula>
    </cfRule>
  </conditionalFormatting>
  <conditionalFormatting sqref="C109">
    <cfRule type="cellIs" dxfId="25" priority="6" operator="equal">
      <formula>"N"</formula>
    </cfRule>
  </conditionalFormatting>
  <conditionalFormatting sqref="C146">
    <cfRule type="cellIs" dxfId="24" priority="5" operator="equal">
      <formula>"N"</formula>
    </cfRule>
  </conditionalFormatting>
  <conditionalFormatting sqref="C171">
    <cfRule type="cellIs" dxfId="23" priority="4" operator="equal">
      <formula>"N"</formula>
    </cfRule>
  </conditionalFormatting>
  <conditionalFormatting sqref="C193">
    <cfRule type="cellIs" dxfId="22" priority="3" operator="equal">
      <formula>"N"</formula>
    </cfRule>
  </conditionalFormatting>
  <conditionalFormatting sqref="C231">
    <cfRule type="cellIs" dxfId="21" priority="2" operator="equal">
      <formula>"N"</formula>
    </cfRule>
  </conditionalFormatting>
  <conditionalFormatting sqref="C249">
    <cfRule type="cellIs" dxfId="20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BF85-9FF7-44B0-AD03-472BBE6BD916}">
  <sheetPr>
    <tabColor rgb="FFFFC000"/>
  </sheetPr>
  <dimension ref="A1:G25"/>
  <sheetViews>
    <sheetView topLeftCell="A8" workbookViewId="0">
      <selection activeCell="D21" sqref="A1:G25"/>
    </sheetView>
  </sheetViews>
  <sheetFormatPr defaultColWidth="9.1796875" defaultRowHeight="14.5" x14ac:dyDescent="0.35"/>
  <cols>
    <col min="1" max="1" width="45.7265625" style="45" bestFit="1" customWidth="1"/>
    <col min="2" max="2" width="9.26953125" style="45" hidden="1" customWidth="1"/>
    <col min="3" max="3" width="17" style="188" customWidth="1"/>
    <col min="4" max="4" width="12.1796875" style="188" bestFit="1" customWidth="1"/>
    <col min="5" max="5" width="8.7265625" style="188" hidden="1" customWidth="1"/>
    <col min="6" max="6" width="15.26953125" style="43" bestFit="1" customWidth="1"/>
    <col min="7" max="7" width="13.81640625" style="43" bestFit="1" customWidth="1"/>
    <col min="8" max="16384" width="9.1796875" style="45"/>
  </cols>
  <sheetData>
    <row r="1" spans="1:7" s="145" customFormat="1" ht="29" x14ac:dyDescent="0.35">
      <c r="A1" s="141" t="s">
        <v>393</v>
      </c>
      <c r="B1" s="141" t="s">
        <v>472</v>
      </c>
      <c r="C1" s="142" t="s">
        <v>332</v>
      </c>
      <c r="D1" s="142" t="s">
        <v>331</v>
      </c>
      <c r="E1" s="142" t="s">
        <v>358</v>
      </c>
      <c r="F1" s="143" t="s">
        <v>3</v>
      </c>
      <c r="G1" s="144" t="s">
        <v>330</v>
      </c>
    </row>
    <row r="2" spans="1:7" x14ac:dyDescent="0.35">
      <c r="A2" s="45" t="s">
        <v>327</v>
      </c>
      <c r="C2" s="188" t="s">
        <v>356</v>
      </c>
      <c r="D2" s="188" t="s">
        <v>357</v>
      </c>
      <c r="E2" s="188" t="s">
        <v>340</v>
      </c>
      <c r="F2" s="43">
        <v>446876</v>
      </c>
      <c r="G2" s="43">
        <v>246238.7</v>
      </c>
    </row>
    <row r="3" spans="1:7" x14ac:dyDescent="0.35">
      <c r="A3" s="45" t="s">
        <v>289</v>
      </c>
      <c r="C3" s="188" t="s">
        <v>356</v>
      </c>
      <c r="D3" s="188" t="s">
        <v>359</v>
      </c>
      <c r="F3" s="43">
        <v>0</v>
      </c>
      <c r="G3" s="43">
        <v>0</v>
      </c>
    </row>
    <row r="4" spans="1:7" x14ac:dyDescent="0.35">
      <c r="A4" s="45" t="s">
        <v>105</v>
      </c>
      <c r="C4" s="188" t="s">
        <v>356</v>
      </c>
      <c r="D4" s="188" t="s">
        <v>357</v>
      </c>
      <c r="E4" s="188" t="s">
        <v>343</v>
      </c>
      <c r="F4" s="43">
        <v>595266.55000000005</v>
      </c>
      <c r="G4" s="43">
        <v>108636.25</v>
      </c>
    </row>
    <row r="5" spans="1:7" x14ac:dyDescent="0.35">
      <c r="A5" s="45" t="s">
        <v>218</v>
      </c>
      <c r="C5" s="188" t="s">
        <v>356</v>
      </c>
      <c r="D5" s="188" t="s">
        <v>357</v>
      </c>
      <c r="E5" s="188" t="s">
        <v>340</v>
      </c>
      <c r="F5" s="43">
        <v>3330559.14</v>
      </c>
      <c r="G5" s="43">
        <v>1218251.01</v>
      </c>
    </row>
    <row r="6" spans="1:7" x14ac:dyDescent="0.35">
      <c r="A6" s="45" t="s">
        <v>62</v>
      </c>
      <c r="C6" s="188" t="s">
        <v>356</v>
      </c>
      <c r="D6" s="188" t="s">
        <v>359</v>
      </c>
      <c r="F6" s="43">
        <v>0</v>
      </c>
      <c r="G6" s="43">
        <v>0</v>
      </c>
    </row>
    <row r="7" spans="1:7" x14ac:dyDescent="0.35">
      <c r="A7" s="45" t="s">
        <v>476</v>
      </c>
      <c r="C7" s="188" t="s">
        <v>359</v>
      </c>
      <c r="D7" s="188" t="s">
        <v>359</v>
      </c>
      <c r="F7" s="43">
        <v>442925</v>
      </c>
      <c r="G7" s="43">
        <v>330160.18</v>
      </c>
    </row>
    <row r="8" spans="1:7" x14ac:dyDescent="0.35">
      <c r="A8" s="45" t="s">
        <v>290</v>
      </c>
      <c r="C8" s="188" t="s">
        <v>356</v>
      </c>
      <c r="D8" s="188" t="s">
        <v>359</v>
      </c>
      <c r="F8" s="43">
        <v>0</v>
      </c>
      <c r="G8" s="43">
        <v>0</v>
      </c>
    </row>
    <row r="9" spans="1:7" x14ac:dyDescent="0.35">
      <c r="A9" s="45" t="s">
        <v>477</v>
      </c>
      <c r="C9" s="188" t="s">
        <v>359</v>
      </c>
      <c r="D9" s="188" t="s">
        <v>359</v>
      </c>
      <c r="F9" s="43">
        <v>179109</v>
      </c>
    </row>
    <row r="10" spans="1:7" x14ac:dyDescent="0.35">
      <c r="A10" s="45" t="s">
        <v>220</v>
      </c>
      <c r="C10" s="188" t="s">
        <v>356</v>
      </c>
      <c r="D10" s="188" t="s">
        <v>359</v>
      </c>
      <c r="F10" s="43">
        <v>2224608.4900000002</v>
      </c>
      <c r="G10" s="43">
        <v>1149711.08</v>
      </c>
    </row>
    <row r="11" spans="1:7" x14ac:dyDescent="0.35">
      <c r="A11" s="45" t="s">
        <v>200</v>
      </c>
      <c r="C11" s="188" t="s">
        <v>356</v>
      </c>
      <c r="D11" s="188" t="s">
        <v>357</v>
      </c>
      <c r="E11" s="188" t="s">
        <v>361</v>
      </c>
      <c r="F11" s="43">
        <v>2154390.5099999998</v>
      </c>
      <c r="G11" s="43">
        <v>637588.68000000005</v>
      </c>
    </row>
    <row r="12" spans="1:7" x14ac:dyDescent="0.35">
      <c r="A12" s="45" t="s">
        <v>221</v>
      </c>
      <c r="C12" s="188" t="s">
        <v>359</v>
      </c>
      <c r="D12" s="188" t="s">
        <v>359</v>
      </c>
      <c r="F12" s="43">
        <v>582333</v>
      </c>
      <c r="G12" s="43">
        <v>193283.36</v>
      </c>
    </row>
    <row r="13" spans="1:7" x14ac:dyDescent="0.35">
      <c r="A13" s="45" t="s">
        <v>479</v>
      </c>
      <c r="C13" s="188" t="s">
        <v>359</v>
      </c>
      <c r="D13" s="188" t="s">
        <v>357</v>
      </c>
      <c r="F13" s="43">
        <v>321642</v>
      </c>
      <c r="G13" s="43">
        <v>87695.11</v>
      </c>
    </row>
    <row r="14" spans="1:7" x14ac:dyDescent="0.35">
      <c r="A14" s="45" t="s">
        <v>203</v>
      </c>
      <c r="C14" s="188" t="s">
        <v>356</v>
      </c>
      <c r="D14" s="188" t="s">
        <v>359</v>
      </c>
      <c r="F14" s="43">
        <v>1960565.17</v>
      </c>
      <c r="G14" s="43">
        <v>939733.98</v>
      </c>
    </row>
    <row r="15" spans="1:7" x14ac:dyDescent="0.35">
      <c r="A15" s="45" t="s">
        <v>478</v>
      </c>
      <c r="C15" s="188" t="s">
        <v>359</v>
      </c>
      <c r="D15" s="188" t="s">
        <v>359</v>
      </c>
      <c r="F15" s="43">
        <v>360000</v>
      </c>
      <c r="G15" s="43">
        <v>173499.67</v>
      </c>
    </row>
    <row r="16" spans="1:7" x14ac:dyDescent="0.35">
      <c r="A16" s="45" t="s">
        <v>13</v>
      </c>
      <c r="C16" s="188" t="s">
        <v>356</v>
      </c>
      <c r="D16" s="188" t="s">
        <v>357</v>
      </c>
      <c r="E16" s="188" t="s">
        <v>363</v>
      </c>
      <c r="F16" s="43">
        <v>489320</v>
      </c>
      <c r="G16" s="43">
        <v>137909.63</v>
      </c>
    </row>
    <row r="17" spans="1:7" x14ac:dyDescent="0.35">
      <c r="A17" s="45" t="s">
        <v>291</v>
      </c>
      <c r="C17" s="188" t="s">
        <v>356</v>
      </c>
      <c r="D17" s="188" t="s">
        <v>359</v>
      </c>
      <c r="F17" s="43">
        <v>0</v>
      </c>
      <c r="G17" s="43">
        <v>0</v>
      </c>
    </row>
    <row r="18" spans="1:7" x14ac:dyDescent="0.35">
      <c r="A18" s="45" t="s">
        <v>480</v>
      </c>
      <c r="C18" s="188" t="s">
        <v>359</v>
      </c>
      <c r="D18" s="188" t="s">
        <v>359</v>
      </c>
      <c r="F18" s="43">
        <v>476877</v>
      </c>
      <c r="G18" s="43">
        <v>254271.06</v>
      </c>
    </row>
    <row r="19" spans="1:7" x14ac:dyDescent="0.35">
      <c r="A19" s="45" t="s">
        <v>292</v>
      </c>
      <c r="C19" s="188" t="s">
        <v>356</v>
      </c>
      <c r="D19" s="188" t="s">
        <v>357</v>
      </c>
      <c r="E19" s="188" t="s">
        <v>340</v>
      </c>
      <c r="F19" s="43">
        <v>40000</v>
      </c>
      <c r="G19" s="43">
        <v>0</v>
      </c>
    </row>
    <row r="20" spans="1:7" x14ac:dyDescent="0.35">
      <c r="A20" s="45" t="s">
        <v>48</v>
      </c>
      <c r="C20" s="188" t="s">
        <v>356</v>
      </c>
      <c r="D20" s="188" t="s">
        <v>359</v>
      </c>
      <c r="F20" s="43">
        <v>22000</v>
      </c>
      <c r="G20" s="43">
        <v>22000</v>
      </c>
    </row>
    <row r="21" spans="1:7" x14ac:dyDescent="0.35">
      <c r="A21" s="45" t="s">
        <v>222</v>
      </c>
      <c r="C21" s="188" t="s">
        <v>356</v>
      </c>
      <c r="D21" s="188" t="s">
        <v>359</v>
      </c>
      <c r="F21" s="43">
        <v>6544632.71</v>
      </c>
      <c r="G21" s="43">
        <v>3087763.45</v>
      </c>
    </row>
    <row r="22" spans="1:7" x14ac:dyDescent="0.35">
      <c r="A22" s="45" t="s">
        <v>293</v>
      </c>
      <c r="C22" s="188" t="s">
        <v>356</v>
      </c>
      <c r="D22" s="188" t="s">
        <v>357</v>
      </c>
      <c r="E22" s="188" t="s">
        <v>340</v>
      </c>
      <c r="F22" s="43">
        <v>30825</v>
      </c>
      <c r="G22" s="43">
        <v>0</v>
      </c>
    </row>
    <row r="23" spans="1:7" x14ac:dyDescent="0.35">
      <c r="A23" s="45" t="s">
        <v>223</v>
      </c>
      <c r="C23" s="188" t="s">
        <v>356</v>
      </c>
      <c r="D23" s="188" t="s">
        <v>357</v>
      </c>
      <c r="E23" s="188" t="s">
        <v>340</v>
      </c>
      <c r="F23" s="43">
        <v>363400</v>
      </c>
      <c r="G23" s="43">
        <v>58052</v>
      </c>
    </row>
    <row r="24" spans="1:7" x14ac:dyDescent="0.35">
      <c r="A24" s="45" t="s">
        <v>162</v>
      </c>
      <c r="C24" s="188" t="s">
        <v>356</v>
      </c>
      <c r="D24" s="188" t="s">
        <v>357</v>
      </c>
      <c r="E24" s="188" t="s">
        <v>343</v>
      </c>
      <c r="F24" s="43">
        <v>350660.57</v>
      </c>
      <c r="G24" s="43">
        <v>17880.43</v>
      </c>
    </row>
    <row r="25" spans="1:7" s="262" customFormat="1" x14ac:dyDescent="0.35">
      <c r="A25" s="265" t="s">
        <v>469</v>
      </c>
      <c r="B25" s="265"/>
      <c r="C25" s="263"/>
      <c r="D25" s="263"/>
      <c r="E25" s="263"/>
      <c r="F25" s="264">
        <f>SUM(F2:F24)</f>
        <v>20915990.140000001</v>
      </c>
      <c r="G25" s="264">
        <f>SUM(G2:G24)</f>
        <v>8662674.5899999999</v>
      </c>
    </row>
  </sheetData>
  <sheetProtection algorithmName="SHA-512" hashValue="ZeY1vKqMDMnBX0yIf/++exOETWBog/aMrtIvYpP8Cx7Z9karSRk7ox9hf+crjsEdHIxZTmx8LBXQSYaF5V44vg==" saltValue="30D1twzPU0rgqls7i09o1w==" spinCount="100000" sheet="1" formatCells="0" formatColumns="0" formatRows="0" insertColumns="0" insertRows="0" insertHyperlinks="0" deleteColumns="0" deleteRows="0" sort="0" autoFilter="0" pivotTables="0"/>
  <conditionalFormatting sqref="C1:C1048576">
    <cfRule type="cellIs" dxfId="19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0070F-A36C-4801-B39B-2A7E7C07EA5B}">
  <sheetPr>
    <tabColor rgb="FFFF0000"/>
  </sheetPr>
  <dimension ref="A1:G158"/>
  <sheetViews>
    <sheetView workbookViewId="0">
      <selection activeCell="A9" sqref="A1:G158"/>
    </sheetView>
  </sheetViews>
  <sheetFormatPr defaultRowHeight="14.5" x14ac:dyDescent="0.35"/>
  <cols>
    <col min="1" max="1" width="64.26953125" bestFit="1" customWidth="1"/>
    <col min="2" max="2" width="9.26953125" hidden="1" customWidth="1"/>
    <col min="3" max="3" width="14.54296875" style="46" customWidth="1"/>
    <col min="4" max="4" width="9.1796875" style="46"/>
    <col min="5" max="5" width="0" style="46" hidden="1" customWidth="1"/>
    <col min="6" max="6" width="15.26953125" style="42" bestFit="1" customWidth="1"/>
    <col min="7" max="7" width="14.26953125" style="42" bestFit="1" customWidth="1"/>
  </cols>
  <sheetData>
    <row r="1" spans="1:7" s="47" customFormat="1" ht="29" x14ac:dyDescent="0.35">
      <c r="A1" s="51" t="s">
        <v>394</v>
      </c>
      <c r="B1" s="52" t="s">
        <v>472</v>
      </c>
      <c r="C1" s="52" t="s">
        <v>332</v>
      </c>
      <c r="D1" s="52" t="s">
        <v>331</v>
      </c>
      <c r="E1" s="52" t="s">
        <v>358</v>
      </c>
      <c r="F1" s="146" t="s">
        <v>3</v>
      </c>
      <c r="G1" s="147" t="s">
        <v>330</v>
      </c>
    </row>
    <row r="2" spans="1:7" x14ac:dyDescent="0.35">
      <c r="A2" s="53" t="s">
        <v>51</v>
      </c>
      <c r="B2" s="290"/>
      <c r="C2" s="54" t="s">
        <v>371</v>
      </c>
      <c r="D2" s="54" t="s">
        <v>357</v>
      </c>
      <c r="E2" s="54" t="s">
        <v>361</v>
      </c>
      <c r="F2" s="148">
        <v>0</v>
      </c>
      <c r="G2" s="149">
        <v>0</v>
      </c>
    </row>
    <row r="3" spans="1:7" x14ac:dyDescent="0.35">
      <c r="A3" s="53" t="s">
        <v>153</v>
      </c>
      <c r="B3" s="290"/>
      <c r="C3" s="54" t="s">
        <v>356</v>
      </c>
      <c r="D3" s="54" t="s">
        <v>357</v>
      </c>
      <c r="E3" s="54" t="s">
        <v>341</v>
      </c>
      <c r="F3" s="148">
        <v>0</v>
      </c>
      <c r="G3" s="149">
        <v>0</v>
      </c>
    </row>
    <row r="4" spans="1:7" x14ac:dyDescent="0.35">
      <c r="A4" s="53" t="s">
        <v>14</v>
      </c>
      <c r="B4" s="290"/>
      <c r="C4" s="54" t="s">
        <v>356</v>
      </c>
      <c r="D4" s="54" t="s">
        <v>357</v>
      </c>
      <c r="E4" s="54" t="s">
        <v>361</v>
      </c>
      <c r="F4" s="148">
        <v>0</v>
      </c>
      <c r="G4" s="149">
        <v>0</v>
      </c>
    </row>
    <row r="5" spans="1:7" x14ac:dyDescent="0.35">
      <c r="A5" s="53" t="s">
        <v>124</v>
      </c>
      <c r="B5" s="290"/>
      <c r="C5" s="54" t="s">
        <v>356</v>
      </c>
      <c r="D5" s="54" t="s">
        <v>323</v>
      </c>
      <c r="E5" s="54"/>
      <c r="F5" s="148">
        <v>0</v>
      </c>
      <c r="G5" s="149">
        <v>0</v>
      </c>
    </row>
    <row r="6" spans="1:7" x14ac:dyDescent="0.35">
      <c r="A6" s="53" t="s">
        <v>21</v>
      </c>
      <c r="B6" s="290"/>
      <c r="C6" s="54" t="s">
        <v>359</v>
      </c>
      <c r="D6" s="54" t="s">
        <v>323</v>
      </c>
      <c r="E6" s="54"/>
      <c r="F6" s="148">
        <v>261200</v>
      </c>
      <c r="G6" s="149">
        <v>0</v>
      </c>
    </row>
    <row r="7" spans="1:7" x14ac:dyDescent="0.35">
      <c r="A7" s="53" t="s">
        <v>154</v>
      </c>
      <c r="B7" s="290"/>
      <c r="C7" s="54" t="s">
        <v>356</v>
      </c>
      <c r="D7" s="54" t="s">
        <v>357</v>
      </c>
      <c r="E7" s="54" t="s">
        <v>364</v>
      </c>
      <c r="F7" s="148">
        <v>0</v>
      </c>
      <c r="G7" s="149">
        <v>0</v>
      </c>
    </row>
    <row r="8" spans="1:7" x14ac:dyDescent="0.35">
      <c r="A8" s="53" t="s">
        <v>96</v>
      </c>
      <c r="B8" s="290"/>
      <c r="C8" s="54" t="s">
        <v>356</v>
      </c>
      <c r="D8" s="54" t="s">
        <v>357</v>
      </c>
      <c r="E8" s="54" t="s">
        <v>363</v>
      </c>
      <c r="F8" s="148">
        <v>669360.41000000015</v>
      </c>
      <c r="G8" s="149">
        <v>318723.15999999997</v>
      </c>
    </row>
    <row r="9" spans="1:7" x14ac:dyDescent="0.35">
      <c r="A9" s="53" t="s">
        <v>285</v>
      </c>
      <c r="B9" s="290"/>
      <c r="C9" s="54" t="s">
        <v>356</v>
      </c>
      <c r="D9" s="54" t="s">
        <v>357</v>
      </c>
      <c r="E9" s="54" t="s">
        <v>349</v>
      </c>
      <c r="F9" s="148">
        <v>2304811.0300000003</v>
      </c>
      <c r="G9" s="149">
        <v>0</v>
      </c>
    </row>
    <row r="10" spans="1:7" x14ac:dyDescent="0.35">
      <c r="A10" s="53" t="s">
        <v>155</v>
      </c>
      <c r="B10" s="290"/>
      <c r="C10" s="54" t="s">
        <v>356</v>
      </c>
      <c r="D10" s="54" t="s">
        <v>357</v>
      </c>
      <c r="E10" s="54" t="s">
        <v>341</v>
      </c>
      <c r="F10" s="148">
        <v>93648.8</v>
      </c>
      <c r="G10" s="149">
        <v>66878.080000000002</v>
      </c>
    </row>
    <row r="11" spans="1:7" x14ac:dyDescent="0.35">
      <c r="A11" s="53" t="s">
        <v>65</v>
      </c>
      <c r="B11" s="290"/>
      <c r="C11" s="54" t="s">
        <v>356</v>
      </c>
      <c r="D11" s="54" t="s">
        <v>359</v>
      </c>
      <c r="E11" s="54"/>
      <c r="F11" s="148">
        <v>0</v>
      </c>
      <c r="G11" s="149">
        <v>0</v>
      </c>
    </row>
    <row r="12" spans="1:7" x14ac:dyDescent="0.35">
      <c r="A12" s="53" t="s">
        <v>324</v>
      </c>
      <c r="B12" s="290"/>
      <c r="C12" s="54" t="s">
        <v>356</v>
      </c>
      <c r="D12" s="54" t="s">
        <v>357</v>
      </c>
      <c r="E12" s="54" t="s">
        <v>345</v>
      </c>
      <c r="F12" s="148">
        <v>0</v>
      </c>
      <c r="G12" s="149">
        <v>0</v>
      </c>
    </row>
    <row r="13" spans="1:7" x14ac:dyDescent="0.35">
      <c r="A13" s="53" t="s">
        <v>90</v>
      </c>
      <c r="B13" s="290"/>
      <c r="C13" s="54" t="s">
        <v>356</v>
      </c>
      <c r="D13" s="54" t="s">
        <v>359</v>
      </c>
      <c r="E13" s="54"/>
      <c r="F13" s="148">
        <v>1594231.19</v>
      </c>
      <c r="G13" s="149">
        <v>604348.99</v>
      </c>
    </row>
    <row r="14" spans="1:7" x14ac:dyDescent="0.35">
      <c r="A14" s="53" t="s">
        <v>242</v>
      </c>
      <c r="B14" s="290"/>
      <c r="C14" s="54" t="s">
        <v>356</v>
      </c>
      <c r="D14" s="54" t="s">
        <v>357</v>
      </c>
      <c r="E14" s="54" t="s">
        <v>364</v>
      </c>
      <c r="F14" s="148">
        <v>0</v>
      </c>
      <c r="G14" s="149">
        <v>0</v>
      </c>
    </row>
    <row r="15" spans="1:7" x14ac:dyDescent="0.35">
      <c r="A15" s="53" t="s">
        <v>37</v>
      </c>
      <c r="B15" s="290"/>
      <c r="C15" s="54" t="s">
        <v>356</v>
      </c>
      <c r="D15" s="54" t="s">
        <v>357</v>
      </c>
      <c r="E15" s="54" t="s">
        <v>349</v>
      </c>
      <c r="F15" s="148">
        <v>0</v>
      </c>
      <c r="G15" s="149">
        <v>0</v>
      </c>
    </row>
    <row r="16" spans="1:7" x14ac:dyDescent="0.35">
      <c r="A16" s="53" t="s">
        <v>43</v>
      </c>
      <c r="B16" s="290"/>
      <c r="C16" s="54" t="s">
        <v>359</v>
      </c>
      <c r="D16" s="54" t="s">
        <v>357</v>
      </c>
      <c r="E16" s="54" t="s">
        <v>345</v>
      </c>
      <c r="F16" s="148">
        <v>246795.28</v>
      </c>
      <c r="G16" s="149">
        <v>0</v>
      </c>
    </row>
    <row r="17" spans="1:7" x14ac:dyDescent="0.35">
      <c r="A17" s="53" t="s">
        <v>132</v>
      </c>
      <c r="B17" s="290"/>
      <c r="C17" s="54" t="s">
        <v>356</v>
      </c>
      <c r="D17" s="54" t="s">
        <v>323</v>
      </c>
      <c r="E17" s="54" t="s">
        <v>346</v>
      </c>
      <c r="F17" s="148">
        <v>699594.75</v>
      </c>
      <c r="G17" s="149">
        <v>121673.59</v>
      </c>
    </row>
    <row r="18" spans="1:7" x14ac:dyDescent="0.35">
      <c r="A18" s="53" t="s">
        <v>13</v>
      </c>
      <c r="B18" s="290"/>
      <c r="C18" s="54" t="s">
        <v>356</v>
      </c>
      <c r="D18" s="54" t="s">
        <v>357</v>
      </c>
      <c r="E18" s="54"/>
      <c r="F18" s="148">
        <v>2521488.1999999997</v>
      </c>
      <c r="G18" s="149">
        <v>1016104.31</v>
      </c>
    </row>
    <row r="19" spans="1:7" x14ac:dyDescent="0.35">
      <c r="A19" s="53" t="s">
        <v>112</v>
      </c>
      <c r="B19" s="290"/>
      <c r="C19" s="54" t="s">
        <v>356</v>
      </c>
      <c r="D19" s="54" t="s">
        <v>357</v>
      </c>
      <c r="E19" s="54" t="s">
        <v>349</v>
      </c>
      <c r="F19" s="148">
        <v>190106.15</v>
      </c>
      <c r="G19" s="149">
        <v>0</v>
      </c>
    </row>
    <row r="20" spans="1:7" x14ac:dyDescent="0.35">
      <c r="A20" s="53" t="s">
        <v>125</v>
      </c>
      <c r="B20" s="290"/>
      <c r="C20" s="54" t="s">
        <v>356</v>
      </c>
      <c r="D20" s="54" t="s">
        <v>323</v>
      </c>
      <c r="E20" s="54" t="s">
        <v>340</v>
      </c>
      <c r="F20" s="148">
        <v>203513.66</v>
      </c>
      <c r="G20" s="149">
        <v>203513.67</v>
      </c>
    </row>
    <row r="21" spans="1:7" x14ac:dyDescent="0.35">
      <c r="A21" s="53" t="s">
        <v>288</v>
      </c>
      <c r="B21" s="290"/>
      <c r="C21" s="54" t="s">
        <v>356</v>
      </c>
      <c r="D21" s="54" t="s">
        <v>359</v>
      </c>
      <c r="E21" s="54"/>
      <c r="F21" s="148">
        <v>0</v>
      </c>
      <c r="G21" s="149">
        <v>0</v>
      </c>
    </row>
    <row r="22" spans="1:7" x14ac:dyDescent="0.35">
      <c r="A22" s="53" t="s">
        <v>117</v>
      </c>
      <c r="B22" s="290"/>
      <c r="C22" s="54" t="s">
        <v>356</v>
      </c>
      <c r="D22" s="54" t="s">
        <v>359</v>
      </c>
      <c r="E22" s="54"/>
      <c r="F22" s="148">
        <v>1865098.7000000002</v>
      </c>
      <c r="G22" s="149">
        <v>904106.3</v>
      </c>
    </row>
    <row r="23" spans="1:7" x14ac:dyDescent="0.35">
      <c r="A23" s="53" t="s">
        <v>156</v>
      </c>
      <c r="B23" s="290"/>
      <c r="C23" s="54" t="s">
        <v>356</v>
      </c>
      <c r="D23" s="54" t="s">
        <v>357</v>
      </c>
      <c r="E23" s="54" t="s">
        <v>361</v>
      </c>
      <c r="F23" s="148">
        <v>344227</v>
      </c>
      <c r="G23" s="149">
        <v>0</v>
      </c>
    </row>
    <row r="24" spans="1:7" x14ac:dyDescent="0.35">
      <c r="A24" s="53" t="s">
        <v>122</v>
      </c>
      <c r="B24" s="290"/>
      <c r="C24" s="54" t="s">
        <v>356</v>
      </c>
      <c r="D24" s="54" t="s">
        <v>359</v>
      </c>
      <c r="E24" s="54"/>
      <c r="F24" s="148">
        <v>1888993.1199999999</v>
      </c>
      <c r="G24" s="149">
        <v>2010506.85</v>
      </c>
    </row>
    <row r="25" spans="1:7" x14ac:dyDescent="0.35">
      <c r="A25" s="53" t="s">
        <v>93</v>
      </c>
      <c r="B25" s="290"/>
      <c r="C25" s="54" t="s">
        <v>356</v>
      </c>
      <c r="D25" s="54" t="s">
        <v>357</v>
      </c>
      <c r="E25" s="54" t="s">
        <v>343</v>
      </c>
      <c r="F25" s="148">
        <v>0</v>
      </c>
      <c r="G25" s="149">
        <v>0</v>
      </c>
    </row>
    <row r="26" spans="1:7" ht="15" thickBot="1" x14ac:dyDescent="0.4">
      <c r="A26" s="55" t="s">
        <v>126</v>
      </c>
      <c r="B26" s="291"/>
      <c r="C26" s="56" t="s">
        <v>356</v>
      </c>
      <c r="D26" s="56" t="s">
        <v>357</v>
      </c>
      <c r="E26" s="56"/>
      <c r="F26" s="150">
        <v>180090</v>
      </c>
      <c r="G26" s="151">
        <v>175706</v>
      </c>
    </row>
    <row r="27" spans="1:7" s="44" customFormat="1" ht="15" thickBot="1" x14ac:dyDescent="0.4">
      <c r="A27" s="249" t="s">
        <v>469</v>
      </c>
      <c r="B27" s="292"/>
      <c r="C27" s="246"/>
      <c r="D27" s="246"/>
      <c r="E27" s="246"/>
      <c r="F27" s="266">
        <f>SUM(F2:F26)</f>
        <v>13063158.290000001</v>
      </c>
      <c r="G27" s="267">
        <f>SUM(G2:G26)</f>
        <v>5421560.9499999993</v>
      </c>
    </row>
    <row r="28" spans="1:7" s="47" customFormat="1" ht="29" x14ac:dyDescent="0.35">
      <c r="A28" s="152" t="s">
        <v>395</v>
      </c>
      <c r="B28" s="153" t="s">
        <v>472</v>
      </c>
      <c r="C28" s="153" t="s">
        <v>332</v>
      </c>
      <c r="D28" s="153" t="s">
        <v>331</v>
      </c>
      <c r="E28" s="153" t="s">
        <v>358</v>
      </c>
      <c r="F28" s="154" t="s">
        <v>3</v>
      </c>
      <c r="G28" s="155" t="s">
        <v>330</v>
      </c>
    </row>
    <row r="29" spans="1:7" x14ac:dyDescent="0.35">
      <c r="A29" s="156" t="s">
        <v>130</v>
      </c>
      <c r="B29" s="311"/>
      <c r="C29" s="157" t="s">
        <v>356</v>
      </c>
      <c r="D29" s="157" t="s">
        <v>357</v>
      </c>
      <c r="E29" s="157" t="s">
        <v>340</v>
      </c>
      <c r="F29" s="158">
        <v>237619.59</v>
      </c>
      <c r="G29" s="159">
        <v>224600.78999999998</v>
      </c>
    </row>
    <row r="30" spans="1:7" x14ac:dyDescent="0.35">
      <c r="A30" s="156" t="s">
        <v>158</v>
      </c>
      <c r="B30" s="311"/>
      <c r="C30" s="157" t="s">
        <v>356</v>
      </c>
      <c r="D30" s="157" t="s">
        <v>359</v>
      </c>
      <c r="E30" s="157"/>
      <c r="F30" s="158">
        <v>0</v>
      </c>
      <c r="G30" s="159">
        <v>0</v>
      </c>
    </row>
    <row r="31" spans="1:7" x14ac:dyDescent="0.35">
      <c r="A31" s="156" t="s">
        <v>154</v>
      </c>
      <c r="B31" s="311"/>
      <c r="C31" s="157" t="s">
        <v>356</v>
      </c>
      <c r="D31" s="157" t="s">
        <v>357</v>
      </c>
      <c r="E31" s="157" t="s">
        <v>364</v>
      </c>
      <c r="F31" s="158">
        <v>0</v>
      </c>
      <c r="G31" s="159">
        <v>0</v>
      </c>
    </row>
    <row r="32" spans="1:7" x14ac:dyDescent="0.35">
      <c r="A32" s="156" t="s">
        <v>159</v>
      </c>
      <c r="B32" s="311"/>
      <c r="C32" s="157" t="s">
        <v>356</v>
      </c>
      <c r="D32" s="157" t="s">
        <v>357</v>
      </c>
      <c r="E32" s="157" t="s">
        <v>361</v>
      </c>
      <c r="F32" s="158">
        <v>0</v>
      </c>
      <c r="G32" s="159">
        <v>0</v>
      </c>
    </row>
    <row r="33" spans="1:7" x14ac:dyDescent="0.35">
      <c r="A33" s="156" t="s">
        <v>191</v>
      </c>
      <c r="B33" s="311"/>
      <c r="C33" s="157" t="s">
        <v>356</v>
      </c>
      <c r="D33" s="157" t="s">
        <v>359</v>
      </c>
      <c r="E33" s="157"/>
      <c r="F33" s="158">
        <v>0</v>
      </c>
      <c r="G33" s="159">
        <v>0</v>
      </c>
    </row>
    <row r="34" spans="1:7" x14ac:dyDescent="0.35">
      <c r="A34" s="156" t="s">
        <v>160</v>
      </c>
      <c r="B34" s="311"/>
      <c r="C34" s="157" t="s">
        <v>356</v>
      </c>
      <c r="D34" s="157" t="s">
        <v>359</v>
      </c>
      <c r="E34" s="157"/>
      <c r="F34" s="158">
        <v>0</v>
      </c>
      <c r="G34" s="159">
        <v>0</v>
      </c>
    </row>
    <row r="35" spans="1:7" x14ac:dyDescent="0.35">
      <c r="A35" s="156" t="s">
        <v>15</v>
      </c>
      <c r="B35" s="311"/>
      <c r="C35" s="157" t="s">
        <v>356</v>
      </c>
      <c r="D35" s="157" t="s">
        <v>359</v>
      </c>
      <c r="E35" s="157"/>
      <c r="F35" s="158">
        <v>160573.49</v>
      </c>
      <c r="G35" s="159">
        <v>0</v>
      </c>
    </row>
    <row r="36" spans="1:7" x14ac:dyDescent="0.35">
      <c r="A36" s="156" t="s">
        <v>397</v>
      </c>
      <c r="B36" s="311"/>
      <c r="C36" s="157" t="s">
        <v>356</v>
      </c>
      <c r="D36" s="157" t="s">
        <v>359</v>
      </c>
      <c r="E36" s="157"/>
      <c r="F36" s="158">
        <v>0</v>
      </c>
      <c r="G36" s="159">
        <v>0</v>
      </c>
    </row>
    <row r="37" spans="1:7" x14ac:dyDescent="0.35">
      <c r="A37" s="156" t="s">
        <v>132</v>
      </c>
      <c r="B37" s="311"/>
      <c r="C37" s="157" t="s">
        <v>356</v>
      </c>
      <c r="D37" s="157" t="s">
        <v>323</v>
      </c>
      <c r="E37" s="157" t="s">
        <v>346</v>
      </c>
      <c r="F37" s="158">
        <v>85367.88</v>
      </c>
      <c r="G37" s="159">
        <v>0</v>
      </c>
    </row>
    <row r="38" spans="1:7" x14ac:dyDescent="0.35">
      <c r="A38" s="156" t="s">
        <v>125</v>
      </c>
      <c r="B38" s="311"/>
      <c r="C38" s="157" t="s">
        <v>356</v>
      </c>
      <c r="D38" s="157" t="s">
        <v>323</v>
      </c>
      <c r="E38" s="157"/>
      <c r="F38" s="158">
        <v>0</v>
      </c>
      <c r="G38" s="159">
        <v>0</v>
      </c>
    </row>
    <row r="39" spans="1:7" x14ac:dyDescent="0.35">
      <c r="A39" s="156" t="s">
        <v>54</v>
      </c>
      <c r="B39" s="311"/>
      <c r="C39" s="157" t="s">
        <v>356</v>
      </c>
      <c r="D39" s="157" t="s">
        <v>323</v>
      </c>
      <c r="E39" s="157"/>
      <c r="F39" s="158">
        <v>591667.4</v>
      </c>
      <c r="G39" s="159">
        <v>1309868.3799999999</v>
      </c>
    </row>
    <row r="40" spans="1:7" x14ac:dyDescent="0.35">
      <c r="A40" s="156" t="s">
        <v>161</v>
      </c>
      <c r="B40" s="311"/>
      <c r="C40" s="157" t="s">
        <v>356</v>
      </c>
      <c r="D40" s="157" t="s">
        <v>357</v>
      </c>
      <c r="E40" s="157" t="s">
        <v>349</v>
      </c>
      <c r="F40" s="158">
        <v>78763</v>
      </c>
      <c r="G40" s="159"/>
    </row>
    <row r="41" spans="1:7" ht="15" thickBot="1" x14ac:dyDescent="0.4">
      <c r="A41" s="160" t="s">
        <v>162</v>
      </c>
      <c r="B41" s="312"/>
      <c r="C41" s="161" t="s">
        <v>356</v>
      </c>
      <c r="D41" s="161" t="s">
        <v>357</v>
      </c>
      <c r="E41" s="161" t="s">
        <v>343</v>
      </c>
      <c r="F41" s="162">
        <v>2382520.91</v>
      </c>
      <c r="G41" s="163">
        <v>482856.68</v>
      </c>
    </row>
    <row r="42" spans="1:7" s="44" customFormat="1" ht="15" thickBot="1" x14ac:dyDescent="0.4">
      <c r="A42" s="271" t="s">
        <v>469</v>
      </c>
      <c r="B42" s="313"/>
      <c r="C42" s="268"/>
      <c r="D42" s="268"/>
      <c r="E42" s="268"/>
      <c r="F42" s="269">
        <f>SUM(F29:F41)</f>
        <v>3536512.27</v>
      </c>
      <c r="G42" s="270">
        <f>SUM(G29:G41)</f>
        <v>2017325.8499999999</v>
      </c>
    </row>
    <row r="43" spans="1:7" s="47" customFormat="1" ht="29" x14ac:dyDescent="0.35">
      <c r="A43" s="79" t="s">
        <v>396</v>
      </c>
      <c r="B43" s="80" t="s">
        <v>472</v>
      </c>
      <c r="C43" s="80" t="s">
        <v>332</v>
      </c>
      <c r="D43" s="80" t="s">
        <v>331</v>
      </c>
      <c r="E43" s="80" t="s">
        <v>358</v>
      </c>
      <c r="F43" s="164" t="s">
        <v>3</v>
      </c>
      <c r="G43" s="165" t="s">
        <v>330</v>
      </c>
    </row>
    <row r="44" spans="1:7" x14ac:dyDescent="0.35">
      <c r="A44" s="81" t="s">
        <v>33</v>
      </c>
      <c r="B44" s="302"/>
      <c r="C44" s="82" t="s">
        <v>356</v>
      </c>
      <c r="D44" s="82" t="s">
        <v>357</v>
      </c>
      <c r="E44" s="82" t="s">
        <v>349</v>
      </c>
      <c r="F44" s="166">
        <v>910627.52</v>
      </c>
      <c r="G44" s="167">
        <v>233601.74</v>
      </c>
    </row>
    <row r="45" spans="1:7" x14ac:dyDescent="0.35">
      <c r="A45" s="81" t="s">
        <v>164</v>
      </c>
      <c r="B45" s="302"/>
      <c r="C45" s="82" t="s">
        <v>356</v>
      </c>
      <c r="D45" s="82" t="s">
        <v>357</v>
      </c>
      <c r="E45" s="82" t="s">
        <v>361</v>
      </c>
      <c r="F45" s="166">
        <v>0</v>
      </c>
      <c r="G45" s="167">
        <v>0</v>
      </c>
    </row>
    <row r="46" spans="1:7" x14ac:dyDescent="0.35">
      <c r="A46" s="81" t="s">
        <v>28</v>
      </c>
      <c r="B46" s="302"/>
      <c r="C46" s="82" t="s">
        <v>356</v>
      </c>
      <c r="D46" s="82" t="s">
        <v>359</v>
      </c>
      <c r="E46" s="82"/>
      <c r="F46" s="166">
        <v>13976</v>
      </c>
      <c r="G46" s="167">
        <v>13975</v>
      </c>
    </row>
    <row r="47" spans="1:7" x14ac:dyDescent="0.35">
      <c r="A47" s="81" t="s">
        <v>324</v>
      </c>
      <c r="B47" s="302"/>
      <c r="C47" s="82" t="s">
        <v>356</v>
      </c>
      <c r="D47" s="82" t="s">
        <v>357</v>
      </c>
      <c r="E47" s="82" t="s">
        <v>345</v>
      </c>
      <c r="F47" s="166">
        <v>290365.26</v>
      </c>
      <c r="G47" s="167">
        <v>137358.51</v>
      </c>
    </row>
    <row r="48" spans="1:7" x14ac:dyDescent="0.35">
      <c r="A48" s="81" t="s">
        <v>70</v>
      </c>
      <c r="B48" s="302"/>
      <c r="C48" s="82" t="s">
        <v>356</v>
      </c>
      <c r="D48" s="82" t="s">
        <v>357</v>
      </c>
      <c r="E48" s="82" t="s">
        <v>349</v>
      </c>
      <c r="F48" s="166">
        <v>289854.66000000003</v>
      </c>
      <c r="G48" s="167">
        <v>122435.13</v>
      </c>
    </row>
    <row r="49" spans="1:7" x14ac:dyDescent="0.35">
      <c r="A49" s="81" t="s">
        <v>118</v>
      </c>
      <c r="B49" s="302"/>
      <c r="C49" s="82" t="s">
        <v>356</v>
      </c>
      <c r="D49" s="82" t="s">
        <v>359</v>
      </c>
      <c r="E49" s="82"/>
      <c r="F49" s="166">
        <v>2762626</v>
      </c>
      <c r="G49" s="167">
        <v>1797290.8499999999</v>
      </c>
    </row>
    <row r="50" spans="1:7" x14ac:dyDescent="0.35">
      <c r="A50" s="81" t="s">
        <v>132</v>
      </c>
      <c r="B50" s="302"/>
      <c r="C50" s="82" t="s">
        <v>356</v>
      </c>
      <c r="D50" s="82" t="s">
        <v>323</v>
      </c>
      <c r="E50" s="82"/>
      <c r="F50" s="166">
        <v>1010263.24</v>
      </c>
      <c r="G50" s="167">
        <v>548076.75</v>
      </c>
    </row>
    <row r="51" spans="1:7" x14ac:dyDescent="0.35">
      <c r="A51" s="81" t="s">
        <v>165</v>
      </c>
      <c r="B51" s="302"/>
      <c r="C51" s="82" t="s">
        <v>356</v>
      </c>
      <c r="D51" s="82" t="s">
        <v>359</v>
      </c>
      <c r="E51" s="82"/>
      <c r="F51" s="166">
        <v>0</v>
      </c>
      <c r="G51" s="167">
        <v>0</v>
      </c>
    </row>
    <row r="52" spans="1:7" x14ac:dyDescent="0.35">
      <c r="A52" s="81" t="s">
        <v>119</v>
      </c>
      <c r="B52" s="302"/>
      <c r="C52" s="82" t="s">
        <v>356</v>
      </c>
      <c r="D52" s="82" t="s">
        <v>323</v>
      </c>
      <c r="E52" s="82" t="s">
        <v>346</v>
      </c>
      <c r="F52" s="166">
        <v>729801.98</v>
      </c>
      <c r="G52" s="167">
        <v>663731.4</v>
      </c>
    </row>
    <row r="53" spans="1:7" x14ac:dyDescent="0.35">
      <c r="A53" s="81" t="s">
        <v>166</v>
      </c>
      <c r="B53" s="302"/>
      <c r="C53" s="82" t="s">
        <v>356</v>
      </c>
      <c r="D53" s="82" t="s">
        <v>359</v>
      </c>
      <c r="E53" s="82"/>
      <c r="F53" s="166">
        <v>0</v>
      </c>
      <c r="G53" s="167">
        <v>0</v>
      </c>
    </row>
    <row r="54" spans="1:7" x14ac:dyDescent="0.35">
      <c r="A54" s="81" t="s">
        <v>45</v>
      </c>
      <c r="B54" s="302"/>
      <c r="C54" s="82" t="s">
        <v>356</v>
      </c>
      <c r="D54" s="82" t="s">
        <v>359</v>
      </c>
      <c r="E54" s="82"/>
      <c r="F54" s="166">
        <v>0</v>
      </c>
      <c r="G54" s="167">
        <v>0</v>
      </c>
    </row>
    <row r="55" spans="1:7" x14ac:dyDescent="0.35">
      <c r="A55" s="81" t="s">
        <v>122</v>
      </c>
      <c r="B55" s="302"/>
      <c r="C55" s="82" t="s">
        <v>356</v>
      </c>
      <c r="D55" s="82" t="s">
        <v>359</v>
      </c>
      <c r="E55" s="82"/>
      <c r="F55" s="166">
        <v>1919837.14</v>
      </c>
      <c r="G55" s="167">
        <v>2762781.41</v>
      </c>
    </row>
    <row r="56" spans="1:7" x14ac:dyDescent="0.35">
      <c r="A56" s="81" t="s">
        <v>93</v>
      </c>
      <c r="B56" s="302"/>
      <c r="C56" s="82" t="s">
        <v>356</v>
      </c>
      <c r="D56" s="82" t="s">
        <v>357</v>
      </c>
      <c r="E56" s="82" t="s">
        <v>343</v>
      </c>
      <c r="F56" s="166">
        <v>1360519.62</v>
      </c>
      <c r="G56" s="167">
        <v>340733.2</v>
      </c>
    </row>
    <row r="57" spans="1:7" x14ac:dyDescent="0.35">
      <c r="A57" s="81" t="s">
        <v>19</v>
      </c>
      <c r="B57" s="302"/>
      <c r="C57" s="82" t="s">
        <v>356</v>
      </c>
      <c r="D57" s="82" t="s">
        <v>357</v>
      </c>
      <c r="E57" s="82" t="s">
        <v>349</v>
      </c>
      <c r="F57" s="166">
        <v>0</v>
      </c>
      <c r="G57" s="167">
        <v>0</v>
      </c>
    </row>
    <row r="58" spans="1:7" ht="15" thickBot="1" x14ac:dyDescent="0.4">
      <c r="A58" s="83" t="s">
        <v>46</v>
      </c>
      <c r="B58" s="303"/>
      <c r="C58" s="84" t="s">
        <v>356</v>
      </c>
      <c r="D58" s="84" t="s">
        <v>359</v>
      </c>
      <c r="E58" s="84"/>
      <c r="F58" s="168">
        <v>141359.28</v>
      </c>
      <c r="G58" s="169">
        <v>184836.6</v>
      </c>
    </row>
    <row r="59" spans="1:7" s="44" customFormat="1" ht="15" thickBot="1" x14ac:dyDescent="0.4">
      <c r="A59" s="237" t="s">
        <v>469</v>
      </c>
      <c r="B59" s="304"/>
      <c r="C59" s="234"/>
      <c r="D59" s="234"/>
      <c r="E59" s="234"/>
      <c r="F59" s="272">
        <f>SUM(F44:F58)</f>
        <v>9429230.6999999993</v>
      </c>
      <c r="G59" s="273">
        <f>SUM(G44:G58)</f>
        <v>6804820.5899999999</v>
      </c>
    </row>
    <row r="60" spans="1:7" s="47" customFormat="1" ht="29" x14ac:dyDescent="0.35">
      <c r="A60" s="57" t="s">
        <v>398</v>
      </c>
      <c r="B60" s="58" t="s">
        <v>472</v>
      </c>
      <c r="C60" s="58" t="s">
        <v>332</v>
      </c>
      <c r="D60" s="58" t="s">
        <v>331</v>
      </c>
      <c r="E60" s="58" t="s">
        <v>358</v>
      </c>
      <c r="F60" s="170" t="s">
        <v>3</v>
      </c>
      <c r="G60" s="171" t="s">
        <v>330</v>
      </c>
    </row>
    <row r="61" spans="1:7" x14ac:dyDescent="0.35">
      <c r="A61" s="59" t="s">
        <v>29</v>
      </c>
      <c r="B61" s="295"/>
      <c r="C61" s="60" t="s">
        <v>356</v>
      </c>
      <c r="D61" s="60" t="s">
        <v>357</v>
      </c>
      <c r="E61" s="60" t="s">
        <v>363</v>
      </c>
      <c r="F61" s="172">
        <v>2978211.94</v>
      </c>
      <c r="G61" s="173">
        <v>2460230.21</v>
      </c>
    </row>
    <row r="62" spans="1:7" x14ac:dyDescent="0.35">
      <c r="A62" s="59" t="s">
        <v>399</v>
      </c>
      <c r="B62" s="295"/>
      <c r="C62" s="60" t="s">
        <v>356</v>
      </c>
      <c r="D62" s="60" t="s">
        <v>359</v>
      </c>
      <c r="E62" s="60"/>
      <c r="F62" s="172">
        <v>0</v>
      </c>
      <c r="G62" s="173">
        <v>0</v>
      </c>
    </row>
    <row r="63" spans="1:7" x14ac:dyDescent="0.35">
      <c r="A63" s="59" t="s">
        <v>400</v>
      </c>
      <c r="B63" s="295"/>
      <c r="C63" s="60" t="s">
        <v>356</v>
      </c>
      <c r="D63" s="60" t="s">
        <v>359</v>
      </c>
      <c r="E63" s="60"/>
      <c r="F63" s="172">
        <v>71302</v>
      </c>
      <c r="G63" s="173">
        <v>0</v>
      </c>
    </row>
    <row r="64" spans="1:7" x14ac:dyDescent="0.35">
      <c r="A64" s="59" t="s">
        <v>14</v>
      </c>
      <c r="B64" s="295"/>
      <c r="C64" s="60" t="s">
        <v>356</v>
      </c>
      <c r="D64" s="60" t="s">
        <v>357</v>
      </c>
      <c r="E64" s="60" t="s">
        <v>361</v>
      </c>
      <c r="F64" s="172">
        <v>0</v>
      </c>
      <c r="G64" s="173">
        <v>0</v>
      </c>
    </row>
    <row r="65" spans="1:7" x14ac:dyDescent="0.35">
      <c r="A65" s="59" t="s">
        <v>401</v>
      </c>
      <c r="B65" s="295"/>
      <c r="C65" s="60" t="s">
        <v>356</v>
      </c>
      <c r="D65" s="60" t="s">
        <v>359</v>
      </c>
      <c r="E65" s="60"/>
      <c r="F65" s="172">
        <v>0</v>
      </c>
      <c r="G65" s="173">
        <v>0</v>
      </c>
    </row>
    <row r="66" spans="1:7" x14ac:dyDescent="0.35">
      <c r="A66" s="59" t="s">
        <v>106</v>
      </c>
      <c r="B66" s="295"/>
      <c r="C66" s="60" t="s">
        <v>356</v>
      </c>
      <c r="D66" s="60" t="s">
        <v>323</v>
      </c>
      <c r="E66" s="60"/>
      <c r="F66" s="172">
        <v>692778.69</v>
      </c>
      <c r="G66" s="173">
        <v>715208.77</v>
      </c>
    </row>
    <row r="67" spans="1:7" x14ac:dyDescent="0.35">
      <c r="A67" s="59" t="s">
        <v>160</v>
      </c>
      <c r="B67" s="295"/>
      <c r="C67" s="60" t="s">
        <v>356</v>
      </c>
      <c r="D67" s="60" t="s">
        <v>359</v>
      </c>
      <c r="E67" s="60"/>
      <c r="F67" s="172">
        <v>0</v>
      </c>
      <c r="G67" s="173">
        <v>0</v>
      </c>
    </row>
    <row r="68" spans="1:7" x14ac:dyDescent="0.35">
      <c r="A68" s="59" t="s">
        <v>324</v>
      </c>
      <c r="B68" s="295"/>
      <c r="C68" s="60" t="s">
        <v>356</v>
      </c>
      <c r="D68" s="60" t="s">
        <v>357</v>
      </c>
      <c r="E68" s="60" t="s">
        <v>345</v>
      </c>
      <c r="F68" s="172">
        <v>390</v>
      </c>
      <c r="G68" s="173">
        <v>43490.55</v>
      </c>
    </row>
    <row r="69" spans="1:7" x14ac:dyDescent="0.35">
      <c r="A69" s="59" t="s">
        <v>402</v>
      </c>
      <c r="B69" s="295"/>
      <c r="C69" s="60" t="s">
        <v>356</v>
      </c>
      <c r="D69" s="60" t="s">
        <v>357</v>
      </c>
      <c r="E69" s="60" t="s">
        <v>361</v>
      </c>
      <c r="F69" s="172">
        <v>0</v>
      </c>
      <c r="G69" s="173">
        <v>0</v>
      </c>
    </row>
    <row r="70" spans="1:7" x14ac:dyDescent="0.35">
      <c r="A70" s="59" t="s">
        <v>403</v>
      </c>
      <c r="B70" s="295"/>
      <c r="C70" s="60" t="s">
        <v>356</v>
      </c>
      <c r="D70" s="60" t="s">
        <v>357</v>
      </c>
      <c r="E70" s="60" t="s">
        <v>363</v>
      </c>
      <c r="F70" s="172">
        <v>0</v>
      </c>
      <c r="G70" s="173">
        <v>0</v>
      </c>
    </row>
    <row r="71" spans="1:7" x14ac:dyDescent="0.35">
      <c r="A71" s="59" t="s">
        <v>70</v>
      </c>
      <c r="B71" s="295"/>
      <c r="C71" s="60" t="s">
        <v>356</v>
      </c>
      <c r="D71" s="60" t="s">
        <v>357</v>
      </c>
      <c r="E71" s="60" t="s">
        <v>349</v>
      </c>
      <c r="F71" s="172">
        <v>318830.38999999996</v>
      </c>
      <c r="G71" s="173">
        <v>74782.42</v>
      </c>
    </row>
    <row r="72" spans="1:7" x14ac:dyDescent="0.35">
      <c r="A72" s="59" t="s">
        <v>397</v>
      </c>
      <c r="B72" s="295"/>
      <c r="C72" s="60" t="s">
        <v>356</v>
      </c>
      <c r="D72" s="60" t="s">
        <v>359</v>
      </c>
      <c r="E72" s="60"/>
      <c r="F72" s="172">
        <v>0</v>
      </c>
      <c r="G72" s="173">
        <v>0</v>
      </c>
    </row>
    <row r="73" spans="1:7" x14ac:dyDescent="0.35">
      <c r="A73" s="59" t="s">
        <v>404</v>
      </c>
      <c r="B73" s="295"/>
      <c r="C73" s="60" t="s">
        <v>356</v>
      </c>
      <c r="D73" s="60"/>
      <c r="E73" s="60" t="s">
        <v>363</v>
      </c>
      <c r="F73" s="172">
        <v>0</v>
      </c>
      <c r="G73" s="173">
        <v>0</v>
      </c>
    </row>
    <row r="74" spans="1:7" x14ac:dyDescent="0.35">
      <c r="A74" s="59" t="s">
        <v>107</v>
      </c>
      <c r="B74" s="295"/>
      <c r="C74" s="60" t="s">
        <v>356</v>
      </c>
      <c r="D74" s="60" t="s">
        <v>359</v>
      </c>
      <c r="E74" s="60"/>
      <c r="F74" s="172">
        <v>2092351.44</v>
      </c>
      <c r="G74" s="173">
        <v>1538128.33</v>
      </c>
    </row>
    <row r="75" spans="1:7" x14ac:dyDescent="0.35">
      <c r="A75" s="59" t="s">
        <v>149</v>
      </c>
      <c r="B75" s="295"/>
      <c r="C75" s="60" t="s">
        <v>356</v>
      </c>
      <c r="D75" s="60" t="s">
        <v>323</v>
      </c>
      <c r="E75" s="60" t="s">
        <v>346</v>
      </c>
      <c r="F75" s="172">
        <v>1884808.88</v>
      </c>
      <c r="G75" s="173">
        <v>121737.75</v>
      </c>
    </row>
    <row r="76" spans="1:7" x14ac:dyDescent="0.35">
      <c r="A76" s="59" t="s">
        <v>54</v>
      </c>
      <c r="B76" s="295"/>
      <c r="C76" s="60" t="s">
        <v>356</v>
      </c>
      <c r="D76" s="60" t="s">
        <v>323</v>
      </c>
      <c r="E76" s="60"/>
      <c r="F76" s="172">
        <v>70082.89</v>
      </c>
      <c r="G76" s="173">
        <v>18846.810000000001</v>
      </c>
    </row>
    <row r="77" spans="1:7" x14ac:dyDescent="0.35">
      <c r="A77" s="59" t="s">
        <v>405</v>
      </c>
      <c r="B77" s="295"/>
      <c r="C77" s="60" t="s">
        <v>356</v>
      </c>
      <c r="D77" s="60" t="s">
        <v>357</v>
      </c>
      <c r="E77" s="60" t="s">
        <v>361</v>
      </c>
      <c r="F77" s="172">
        <v>0</v>
      </c>
      <c r="G77" s="173">
        <v>0</v>
      </c>
    </row>
    <row r="78" spans="1:7" ht="15" thickBot="1" x14ac:dyDescent="0.4">
      <c r="A78" s="61" t="s">
        <v>122</v>
      </c>
      <c r="B78" s="296"/>
      <c r="C78" s="62" t="s">
        <v>356</v>
      </c>
      <c r="D78" s="62" t="s">
        <v>359</v>
      </c>
      <c r="E78" s="62"/>
      <c r="F78" s="174">
        <v>65223.72</v>
      </c>
      <c r="G78" s="175">
        <v>0</v>
      </c>
    </row>
    <row r="79" spans="1:7" ht="15" thickBot="1" x14ac:dyDescent="0.4">
      <c r="A79" s="253" t="s">
        <v>469</v>
      </c>
      <c r="B79" s="297"/>
      <c r="C79" s="250"/>
      <c r="D79" s="250"/>
      <c r="E79" s="250"/>
      <c r="F79" s="274">
        <f>SUM(F61:F78)</f>
        <v>8173979.9499999993</v>
      </c>
      <c r="G79" s="275">
        <f>SUM(G61:G78)</f>
        <v>4972424.8399999989</v>
      </c>
    </row>
    <row r="80" spans="1:7" s="47" customFormat="1" ht="29" x14ac:dyDescent="0.35">
      <c r="A80" s="51" t="s">
        <v>406</v>
      </c>
      <c r="B80" s="52" t="s">
        <v>472</v>
      </c>
      <c r="C80" s="52" t="s">
        <v>332</v>
      </c>
      <c r="D80" s="52" t="s">
        <v>331</v>
      </c>
      <c r="E80" s="52" t="s">
        <v>358</v>
      </c>
      <c r="F80" s="146" t="s">
        <v>3</v>
      </c>
      <c r="G80" s="147" t="s">
        <v>330</v>
      </c>
    </row>
    <row r="81" spans="1:7" s="47" customFormat="1" x14ac:dyDescent="0.35">
      <c r="A81" s="323" t="s">
        <v>481</v>
      </c>
      <c r="B81" s="207"/>
      <c r="C81" s="78" t="s">
        <v>359</v>
      </c>
      <c r="D81" s="78" t="s">
        <v>357</v>
      </c>
      <c r="E81" s="78"/>
      <c r="F81" s="215">
        <v>80389.600000000006</v>
      </c>
      <c r="G81" s="217">
        <v>106335.57</v>
      </c>
    </row>
    <row r="82" spans="1:7" x14ac:dyDescent="0.35">
      <c r="A82" s="53" t="s">
        <v>130</v>
      </c>
      <c r="B82" s="290"/>
      <c r="C82" s="54" t="s">
        <v>356</v>
      </c>
      <c r="D82" s="54" t="s">
        <v>357</v>
      </c>
      <c r="E82" s="54" t="s">
        <v>340</v>
      </c>
      <c r="F82" s="148"/>
      <c r="G82" s="149"/>
    </row>
    <row r="83" spans="1:7" x14ac:dyDescent="0.35">
      <c r="A83" s="53" t="s">
        <v>88</v>
      </c>
      <c r="B83" s="290"/>
      <c r="C83" s="54" t="s">
        <v>356</v>
      </c>
      <c r="D83" s="54" t="s">
        <v>357</v>
      </c>
      <c r="E83" s="54" t="s">
        <v>349</v>
      </c>
      <c r="F83" s="148">
        <v>0</v>
      </c>
      <c r="G83" s="149">
        <v>0</v>
      </c>
    </row>
    <row r="84" spans="1:7" x14ac:dyDescent="0.35">
      <c r="A84" s="53" t="s">
        <v>30</v>
      </c>
      <c r="B84" s="290"/>
      <c r="C84" s="54" t="s">
        <v>356</v>
      </c>
      <c r="D84" s="54" t="s">
        <v>357</v>
      </c>
      <c r="E84" s="54" t="s">
        <v>343</v>
      </c>
      <c r="F84" s="148">
        <v>0</v>
      </c>
      <c r="G84" s="149">
        <v>0</v>
      </c>
    </row>
    <row r="85" spans="1:7" x14ac:dyDescent="0.35">
      <c r="A85" s="53" t="s">
        <v>155</v>
      </c>
      <c r="B85" s="290"/>
      <c r="C85" s="54" t="s">
        <v>356</v>
      </c>
      <c r="D85" s="54" t="s">
        <v>357</v>
      </c>
      <c r="E85" s="54" t="s">
        <v>341</v>
      </c>
      <c r="F85" s="148">
        <v>1097994.1299999999</v>
      </c>
      <c r="G85" s="149">
        <v>0</v>
      </c>
    </row>
    <row r="86" spans="1:7" x14ac:dyDescent="0.35">
      <c r="A86" s="53" t="s">
        <v>121</v>
      </c>
      <c r="B86" s="290"/>
      <c r="C86" s="54" t="s">
        <v>356</v>
      </c>
      <c r="D86" s="54" t="s">
        <v>357</v>
      </c>
      <c r="E86" s="54" t="s">
        <v>349</v>
      </c>
      <c r="F86" s="148">
        <v>0</v>
      </c>
      <c r="G86" s="149">
        <v>0</v>
      </c>
    </row>
    <row r="87" spans="1:7" x14ac:dyDescent="0.35">
      <c r="A87" s="53" t="s">
        <v>169</v>
      </c>
      <c r="B87" s="290"/>
      <c r="C87" s="54" t="s">
        <v>356</v>
      </c>
      <c r="D87" s="54" t="s">
        <v>357</v>
      </c>
      <c r="E87" s="54" t="s">
        <v>349</v>
      </c>
      <c r="F87" s="148">
        <v>0</v>
      </c>
      <c r="G87" s="149">
        <v>0</v>
      </c>
    </row>
    <row r="88" spans="1:7" x14ac:dyDescent="0.35">
      <c r="A88" s="53" t="s">
        <v>407</v>
      </c>
      <c r="B88" s="290"/>
      <c r="C88" s="54" t="s">
        <v>356</v>
      </c>
      <c r="D88" s="54" t="s">
        <v>359</v>
      </c>
      <c r="E88" s="54"/>
      <c r="F88" s="148">
        <v>0</v>
      </c>
      <c r="G88" s="149">
        <v>0</v>
      </c>
    </row>
    <row r="89" spans="1:7" x14ac:dyDescent="0.35">
      <c r="A89" s="53" t="s">
        <v>170</v>
      </c>
      <c r="B89" s="290"/>
      <c r="C89" s="54" t="s">
        <v>356</v>
      </c>
      <c r="D89" s="54" t="s">
        <v>359</v>
      </c>
      <c r="E89" s="54"/>
      <c r="F89" s="148">
        <v>0</v>
      </c>
      <c r="G89" s="149">
        <v>0</v>
      </c>
    </row>
    <row r="90" spans="1:7" x14ac:dyDescent="0.35">
      <c r="A90" s="53" t="s">
        <v>36</v>
      </c>
      <c r="B90" s="290"/>
      <c r="C90" s="54" t="s">
        <v>356</v>
      </c>
      <c r="D90" s="54" t="s">
        <v>359</v>
      </c>
      <c r="E90" s="54"/>
      <c r="F90" s="148">
        <v>168458.07</v>
      </c>
      <c r="G90" s="149">
        <v>199847.72999999998</v>
      </c>
    </row>
    <row r="91" spans="1:7" x14ac:dyDescent="0.35">
      <c r="A91" s="53" t="s">
        <v>37</v>
      </c>
      <c r="B91" s="290"/>
      <c r="C91" s="54" t="s">
        <v>356</v>
      </c>
      <c r="D91" s="54" t="s">
        <v>357</v>
      </c>
      <c r="E91" s="54" t="s">
        <v>349</v>
      </c>
      <c r="F91" s="148">
        <v>0</v>
      </c>
      <c r="G91" s="149">
        <v>0</v>
      </c>
    </row>
    <row r="92" spans="1:7" x14ac:dyDescent="0.35">
      <c r="A92" s="53" t="s">
        <v>325</v>
      </c>
      <c r="B92" s="290"/>
      <c r="C92" s="54" t="s">
        <v>356</v>
      </c>
      <c r="D92" s="54" t="s">
        <v>357</v>
      </c>
      <c r="E92" s="54" t="s">
        <v>343</v>
      </c>
      <c r="F92" s="148">
        <v>0</v>
      </c>
      <c r="G92" s="149">
        <v>0</v>
      </c>
    </row>
    <row r="93" spans="1:7" x14ac:dyDescent="0.35">
      <c r="A93" s="53" t="s">
        <v>171</v>
      </c>
      <c r="B93" s="290"/>
      <c r="C93" s="54" t="s">
        <v>356</v>
      </c>
      <c r="D93" s="54" t="s">
        <v>357</v>
      </c>
      <c r="E93" s="54" t="s">
        <v>361</v>
      </c>
      <c r="F93" s="148">
        <v>0</v>
      </c>
      <c r="G93" s="149">
        <v>0</v>
      </c>
    </row>
    <row r="94" spans="1:7" x14ac:dyDescent="0.35">
      <c r="A94" s="53" t="s">
        <v>112</v>
      </c>
      <c r="B94" s="290"/>
      <c r="C94" s="54" t="s">
        <v>356</v>
      </c>
      <c r="D94" s="54" t="s">
        <v>357</v>
      </c>
      <c r="E94" s="54" t="s">
        <v>349</v>
      </c>
      <c r="F94" s="148">
        <v>0</v>
      </c>
      <c r="G94" s="149">
        <v>0</v>
      </c>
    </row>
    <row r="95" spans="1:7" x14ac:dyDescent="0.35">
      <c r="A95" s="53" t="s">
        <v>408</v>
      </c>
      <c r="B95" s="290"/>
      <c r="C95" s="54" t="s">
        <v>356</v>
      </c>
      <c r="D95" s="54" t="s">
        <v>357</v>
      </c>
      <c r="E95" s="54" t="s">
        <v>361</v>
      </c>
      <c r="F95" s="148">
        <v>0</v>
      </c>
      <c r="G95" s="149">
        <v>0</v>
      </c>
    </row>
    <row r="96" spans="1:7" x14ac:dyDescent="0.35">
      <c r="A96" s="53" t="s">
        <v>38</v>
      </c>
      <c r="B96" s="290"/>
      <c r="C96" s="54" t="s">
        <v>356</v>
      </c>
      <c r="D96" s="54" t="s">
        <v>357</v>
      </c>
      <c r="E96" s="54" t="s">
        <v>349</v>
      </c>
      <c r="F96" s="148">
        <v>0</v>
      </c>
      <c r="G96" s="149">
        <v>0</v>
      </c>
    </row>
    <row r="97" spans="1:7" x14ac:dyDescent="0.35">
      <c r="A97" s="53" t="s">
        <v>123</v>
      </c>
      <c r="B97" s="290"/>
      <c r="C97" s="54" t="s">
        <v>356</v>
      </c>
      <c r="D97" s="54" t="s">
        <v>323</v>
      </c>
      <c r="E97" s="54" t="s">
        <v>346</v>
      </c>
      <c r="F97" s="148">
        <v>0</v>
      </c>
      <c r="G97" s="149">
        <v>0</v>
      </c>
    </row>
    <row r="98" spans="1:7" ht="15" thickBot="1" x14ac:dyDescent="0.4">
      <c r="A98" s="55" t="s">
        <v>93</v>
      </c>
      <c r="B98" s="291"/>
      <c r="C98" s="56" t="s">
        <v>356</v>
      </c>
      <c r="D98" s="56" t="s">
        <v>357</v>
      </c>
      <c r="E98" s="56" t="s">
        <v>343</v>
      </c>
      <c r="F98" s="150">
        <v>1287954.56</v>
      </c>
      <c r="G98" s="151">
        <v>545786.03</v>
      </c>
    </row>
    <row r="99" spans="1:7" s="44" customFormat="1" ht="15" thickBot="1" x14ac:dyDescent="0.4">
      <c r="A99" s="249" t="s">
        <v>469</v>
      </c>
      <c r="B99" s="292"/>
      <c r="C99" s="246"/>
      <c r="D99" s="246"/>
      <c r="E99" s="246"/>
      <c r="F99" s="266">
        <f>SUM(F82:F98)</f>
        <v>2554406.7599999998</v>
      </c>
      <c r="G99" s="267">
        <f>SUM(G82:G98)</f>
        <v>745633.76</v>
      </c>
    </row>
    <row r="100" spans="1:7" s="47" customFormat="1" ht="29" x14ac:dyDescent="0.35">
      <c r="A100" s="176" t="s">
        <v>409</v>
      </c>
      <c r="B100" s="177" t="s">
        <v>472</v>
      </c>
      <c r="C100" s="177" t="s">
        <v>332</v>
      </c>
      <c r="D100" s="177" t="s">
        <v>331</v>
      </c>
      <c r="E100" s="177" t="s">
        <v>358</v>
      </c>
      <c r="F100" s="178" t="s">
        <v>3</v>
      </c>
      <c r="G100" s="179" t="s">
        <v>330</v>
      </c>
    </row>
    <row r="101" spans="1:7" x14ac:dyDescent="0.35">
      <c r="A101" s="180" t="s">
        <v>33</v>
      </c>
      <c r="B101" s="314"/>
      <c r="C101" s="181" t="s">
        <v>356</v>
      </c>
      <c r="D101" s="181" t="s">
        <v>357</v>
      </c>
      <c r="E101" s="181" t="s">
        <v>349</v>
      </c>
      <c r="F101" s="182">
        <v>0</v>
      </c>
      <c r="G101" s="183">
        <v>0</v>
      </c>
    </row>
    <row r="102" spans="1:7" x14ac:dyDescent="0.35">
      <c r="A102" s="180" t="s">
        <v>410</v>
      </c>
      <c r="B102" s="314"/>
      <c r="C102" s="181" t="s">
        <v>356</v>
      </c>
      <c r="D102" s="181" t="s">
        <v>359</v>
      </c>
      <c r="E102" s="181"/>
      <c r="F102" s="182">
        <v>0</v>
      </c>
      <c r="G102" s="183">
        <v>0</v>
      </c>
    </row>
    <row r="103" spans="1:7" x14ac:dyDescent="0.35">
      <c r="A103" s="180" t="s">
        <v>173</v>
      </c>
      <c r="B103" s="314"/>
      <c r="C103" s="181" t="s">
        <v>356</v>
      </c>
      <c r="D103" s="181" t="s">
        <v>357</v>
      </c>
      <c r="E103" s="181" t="s">
        <v>343</v>
      </c>
      <c r="F103" s="182">
        <v>0</v>
      </c>
      <c r="G103" s="183">
        <v>0</v>
      </c>
    </row>
    <row r="104" spans="1:7" x14ac:dyDescent="0.35">
      <c r="A104" s="180" t="s">
        <v>25</v>
      </c>
      <c r="B104" s="314"/>
      <c r="C104" s="181" t="s">
        <v>356</v>
      </c>
      <c r="D104" s="181" t="s">
        <v>359</v>
      </c>
      <c r="E104" s="181"/>
      <c r="F104" s="182">
        <v>65086.58</v>
      </c>
      <c r="G104" s="183">
        <v>51486.48</v>
      </c>
    </row>
    <row r="105" spans="1:7" x14ac:dyDescent="0.35">
      <c r="A105" s="180" t="s">
        <v>96</v>
      </c>
      <c r="B105" s="314"/>
      <c r="C105" s="181" t="s">
        <v>356</v>
      </c>
      <c r="D105" s="181" t="s">
        <v>357</v>
      </c>
      <c r="E105" s="181" t="s">
        <v>363</v>
      </c>
      <c r="F105" s="182">
        <v>4850018.34</v>
      </c>
      <c r="G105" s="183">
        <v>2599086.5</v>
      </c>
    </row>
    <row r="106" spans="1:7" x14ac:dyDescent="0.35">
      <c r="A106" s="180" t="s">
        <v>108</v>
      </c>
      <c r="B106" s="314"/>
      <c r="C106" s="181" t="s">
        <v>356</v>
      </c>
      <c r="D106" s="181" t="s">
        <v>357</v>
      </c>
      <c r="E106" s="181" t="s">
        <v>349</v>
      </c>
      <c r="F106" s="182">
        <v>3554048.15</v>
      </c>
      <c r="G106" s="183">
        <v>833451.25</v>
      </c>
    </row>
    <row r="107" spans="1:7" x14ac:dyDescent="0.35">
      <c r="A107" s="180" t="s">
        <v>324</v>
      </c>
      <c r="B107" s="314"/>
      <c r="C107" s="181" t="s">
        <v>356</v>
      </c>
      <c r="D107" s="181" t="s">
        <v>357</v>
      </c>
      <c r="E107" s="181" t="s">
        <v>345</v>
      </c>
      <c r="F107" s="182">
        <v>100313.64</v>
      </c>
      <c r="G107" s="183">
        <v>71954.149999999994</v>
      </c>
    </row>
    <row r="108" spans="1:7" x14ac:dyDescent="0.35">
      <c r="A108" s="180" t="s">
        <v>103</v>
      </c>
      <c r="B108" s="314"/>
      <c r="C108" s="181" t="s">
        <v>356</v>
      </c>
      <c r="D108" s="181" t="s">
        <v>357</v>
      </c>
      <c r="E108" s="181" t="s">
        <v>345</v>
      </c>
      <c r="F108" s="182">
        <v>0</v>
      </c>
      <c r="G108" s="183">
        <v>0</v>
      </c>
    </row>
    <row r="109" spans="1:7" x14ac:dyDescent="0.35">
      <c r="A109" s="180" t="s">
        <v>70</v>
      </c>
      <c r="B109" s="314"/>
      <c r="C109" s="181" t="s">
        <v>356</v>
      </c>
      <c r="D109" s="181" t="s">
        <v>357</v>
      </c>
      <c r="E109" s="181" t="s">
        <v>349</v>
      </c>
      <c r="F109" s="182">
        <v>589704.35</v>
      </c>
      <c r="G109" s="183">
        <v>8333.48</v>
      </c>
    </row>
    <row r="110" spans="1:7" x14ac:dyDescent="0.35">
      <c r="A110" s="180" t="s">
        <v>110</v>
      </c>
      <c r="B110" s="314"/>
      <c r="C110" s="181" t="s">
        <v>359</v>
      </c>
      <c r="D110" s="181" t="s">
        <v>359</v>
      </c>
      <c r="E110" s="181"/>
      <c r="F110" s="182">
        <v>500000</v>
      </c>
      <c r="G110" s="183">
        <v>499899.3</v>
      </c>
    </row>
    <row r="111" spans="1:7" x14ac:dyDescent="0.35">
      <c r="A111" s="180" t="s">
        <v>12</v>
      </c>
      <c r="B111" s="314"/>
      <c r="C111" s="181" t="s">
        <v>356</v>
      </c>
      <c r="D111" s="181" t="s">
        <v>359</v>
      </c>
      <c r="E111" s="181"/>
      <c r="F111" s="182">
        <v>0</v>
      </c>
      <c r="G111" s="183">
        <v>0</v>
      </c>
    </row>
    <row r="112" spans="1:7" x14ac:dyDescent="0.35">
      <c r="A112" s="180" t="s">
        <v>18</v>
      </c>
      <c r="B112" s="314"/>
      <c r="C112" s="181" t="s">
        <v>356</v>
      </c>
      <c r="D112" s="181" t="s">
        <v>357</v>
      </c>
      <c r="E112" s="181" t="s">
        <v>349</v>
      </c>
      <c r="F112" s="182">
        <v>0</v>
      </c>
      <c r="G112" s="183">
        <v>0</v>
      </c>
    </row>
    <row r="113" spans="1:7" x14ac:dyDescent="0.35">
      <c r="A113" s="180" t="s">
        <v>411</v>
      </c>
      <c r="B113" s="314"/>
      <c r="C113" s="181" t="s">
        <v>356</v>
      </c>
      <c r="D113" s="181" t="s">
        <v>357</v>
      </c>
      <c r="E113" s="181" t="s">
        <v>340</v>
      </c>
      <c r="F113" s="182">
        <v>0</v>
      </c>
      <c r="G113" s="183">
        <v>0</v>
      </c>
    </row>
    <row r="114" spans="1:7" x14ac:dyDescent="0.35">
      <c r="A114" s="180" t="s">
        <v>54</v>
      </c>
      <c r="B114" s="314"/>
      <c r="C114" s="181" t="s">
        <v>356</v>
      </c>
      <c r="D114" s="181" t="s">
        <v>323</v>
      </c>
      <c r="E114" s="181"/>
      <c r="F114" s="182">
        <v>126823.02</v>
      </c>
      <c r="G114" s="183">
        <v>97457.27</v>
      </c>
    </row>
    <row r="115" spans="1:7" x14ac:dyDescent="0.35">
      <c r="A115" s="180" t="s">
        <v>45</v>
      </c>
      <c r="B115" s="314"/>
      <c r="C115" s="181" t="s">
        <v>356</v>
      </c>
      <c r="D115" s="181" t="s">
        <v>359</v>
      </c>
      <c r="E115" s="181"/>
      <c r="F115" s="182">
        <v>0</v>
      </c>
      <c r="G115" s="183">
        <v>0</v>
      </c>
    </row>
    <row r="116" spans="1:7" ht="15" thickBot="1" x14ac:dyDescent="0.4">
      <c r="A116" s="184" t="s">
        <v>241</v>
      </c>
      <c r="B116" s="315"/>
      <c r="C116" s="185" t="s">
        <v>356</v>
      </c>
      <c r="D116" s="185" t="s">
        <v>357</v>
      </c>
      <c r="E116" s="185" t="s">
        <v>361</v>
      </c>
      <c r="F116" s="186">
        <v>0</v>
      </c>
      <c r="G116" s="187">
        <v>0</v>
      </c>
    </row>
    <row r="117" spans="1:7" s="44" customFormat="1" ht="15" thickBot="1" x14ac:dyDescent="0.4">
      <c r="A117" s="279" t="s">
        <v>469</v>
      </c>
      <c r="B117" s="316"/>
      <c r="C117" s="276"/>
      <c r="D117" s="276"/>
      <c r="E117" s="276"/>
      <c r="F117" s="277">
        <f>SUM(F101:F116)</f>
        <v>9785994.0800000001</v>
      </c>
      <c r="G117" s="278">
        <f>SUM(G101:G116)</f>
        <v>4161668.4299999997</v>
      </c>
    </row>
    <row r="118" spans="1:7" s="47" customFormat="1" ht="29" x14ac:dyDescent="0.35">
      <c r="A118" s="79" t="s">
        <v>412</v>
      </c>
      <c r="B118" s="80" t="s">
        <v>472</v>
      </c>
      <c r="C118" s="80" t="s">
        <v>332</v>
      </c>
      <c r="D118" s="80" t="s">
        <v>331</v>
      </c>
      <c r="E118" s="80" t="s">
        <v>358</v>
      </c>
      <c r="F118" s="164" t="s">
        <v>3</v>
      </c>
      <c r="G118" s="165" t="s">
        <v>330</v>
      </c>
    </row>
    <row r="119" spans="1:7" x14ac:dyDescent="0.35">
      <c r="A119" s="81" t="s">
        <v>27</v>
      </c>
      <c r="B119" s="302"/>
      <c r="C119" s="82" t="s">
        <v>356</v>
      </c>
      <c r="D119" s="82" t="s">
        <v>359</v>
      </c>
      <c r="E119" s="82"/>
      <c r="F119" s="166">
        <v>898395.6</v>
      </c>
      <c r="G119" s="167">
        <v>65909.759999999995</v>
      </c>
    </row>
    <row r="120" spans="1:7" x14ac:dyDescent="0.35">
      <c r="A120" s="81" t="s">
        <v>33</v>
      </c>
      <c r="B120" s="302"/>
      <c r="C120" s="82" t="s">
        <v>356</v>
      </c>
      <c r="D120" s="82" t="s">
        <v>357</v>
      </c>
      <c r="E120" s="82" t="s">
        <v>349</v>
      </c>
      <c r="F120" s="166">
        <v>835694.2</v>
      </c>
      <c r="G120" s="167">
        <v>525798.02</v>
      </c>
    </row>
    <row r="121" spans="1:7" x14ac:dyDescent="0.35">
      <c r="A121" s="81" t="s">
        <v>199</v>
      </c>
      <c r="B121" s="302"/>
      <c r="C121" s="82" t="s">
        <v>356</v>
      </c>
      <c r="D121" s="82" t="s">
        <v>359</v>
      </c>
      <c r="E121" s="82"/>
      <c r="F121" s="166">
        <v>0</v>
      </c>
      <c r="G121" s="167">
        <v>0</v>
      </c>
    </row>
    <row r="122" spans="1:7" x14ac:dyDescent="0.35">
      <c r="A122" s="81" t="s">
        <v>25</v>
      </c>
      <c r="B122" s="302"/>
      <c r="C122" s="82" t="s">
        <v>356</v>
      </c>
      <c r="D122" s="82" t="s">
        <v>359</v>
      </c>
      <c r="E122" s="82"/>
      <c r="F122" s="166">
        <v>0</v>
      </c>
      <c r="G122" s="167">
        <v>0</v>
      </c>
    </row>
    <row r="123" spans="1:7" x14ac:dyDescent="0.35">
      <c r="A123" s="81" t="s">
        <v>28</v>
      </c>
      <c r="B123" s="302"/>
      <c r="C123" s="82" t="s">
        <v>356</v>
      </c>
      <c r="D123" s="82" t="s">
        <v>359</v>
      </c>
      <c r="E123" s="82"/>
      <c r="F123" s="166">
        <v>0</v>
      </c>
      <c r="G123" s="167">
        <v>0</v>
      </c>
    </row>
    <row r="124" spans="1:7" x14ac:dyDescent="0.35">
      <c r="A124" s="81" t="s">
        <v>191</v>
      </c>
      <c r="B124" s="302"/>
      <c r="C124" s="82" t="s">
        <v>356</v>
      </c>
      <c r="D124" s="82" t="s">
        <v>359</v>
      </c>
      <c r="E124" s="82"/>
      <c r="F124" s="166">
        <v>569562</v>
      </c>
      <c r="G124" s="167">
        <v>25729.09</v>
      </c>
    </row>
    <row r="125" spans="1:7" x14ac:dyDescent="0.35">
      <c r="A125" s="81" t="s">
        <v>324</v>
      </c>
      <c r="B125" s="302"/>
      <c r="C125" s="82" t="s">
        <v>356</v>
      </c>
      <c r="D125" s="82" t="s">
        <v>357</v>
      </c>
      <c r="E125" s="82" t="s">
        <v>345</v>
      </c>
      <c r="F125" s="166">
        <v>774697.13</v>
      </c>
      <c r="G125" s="167">
        <v>78902.429999999993</v>
      </c>
    </row>
    <row r="126" spans="1:7" x14ac:dyDescent="0.35">
      <c r="A126" s="81" t="s">
        <v>56</v>
      </c>
      <c r="B126" s="302"/>
      <c r="C126" s="82" t="s">
        <v>356</v>
      </c>
      <c r="D126" s="82" t="s">
        <v>359</v>
      </c>
      <c r="E126" s="82"/>
      <c r="F126" s="166">
        <v>0</v>
      </c>
      <c r="G126" s="167">
        <v>0</v>
      </c>
    </row>
    <row r="127" spans="1:7" x14ac:dyDescent="0.35">
      <c r="A127" s="81" t="s">
        <v>70</v>
      </c>
      <c r="B127" s="302"/>
      <c r="C127" s="82" t="s">
        <v>356</v>
      </c>
      <c r="D127" s="82" t="s">
        <v>357</v>
      </c>
      <c r="E127" s="82" t="s">
        <v>349</v>
      </c>
      <c r="F127" s="166">
        <v>119146</v>
      </c>
      <c r="G127" s="167">
        <v>159174.37</v>
      </c>
    </row>
    <row r="128" spans="1:7" x14ac:dyDescent="0.35">
      <c r="A128" s="81" t="s">
        <v>129</v>
      </c>
      <c r="B128" s="302"/>
      <c r="C128" s="82" t="s">
        <v>356</v>
      </c>
      <c r="D128" s="82" t="s">
        <v>357</v>
      </c>
      <c r="E128" s="82" t="s">
        <v>349</v>
      </c>
      <c r="F128" s="166">
        <v>643102.30000000005</v>
      </c>
      <c r="G128" s="167">
        <v>324120.25</v>
      </c>
    </row>
    <row r="129" spans="1:7" x14ac:dyDescent="0.35">
      <c r="A129" s="81" t="s">
        <v>112</v>
      </c>
      <c r="B129" s="302"/>
      <c r="C129" s="82" t="s">
        <v>356</v>
      </c>
      <c r="D129" s="82" t="s">
        <v>357</v>
      </c>
      <c r="E129" s="82" t="s">
        <v>349</v>
      </c>
      <c r="F129" s="166">
        <v>3012327.69</v>
      </c>
      <c r="G129" s="167">
        <v>937329.29</v>
      </c>
    </row>
    <row r="130" spans="1:7" x14ac:dyDescent="0.35">
      <c r="A130" s="81" t="s">
        <v>411</v>
      </c>
      <c r="B130" s="302"/>
      <c r="C130" s="82" t="s">
        <v>356</v>
      </c>
      <c r="D130" s="82" t="s">
        <v>357</v>
      </c>
      <c r="E130" s="82" t="s">
        <v>340</v>
      </c>
      <c r="F130" s="166">
        <v>0</v>
      </c>
      <c r="G130" s="167">
        <v>0</v>
      </c>
    </row>
    <row r="131" spans="1:7" x14ac:dyDescent="0.35">
      <c r="A131" s="81" t="s">
        <v>119</v>
      </c>
      <c r="B131" s="302"/>
      <c r="C131" s="82" t="s">
        <v>356</v>
      </c>
      <c r="D131" s="82" t="s">
        <v>323</v>
      </c>
      <c r="E131" s="82" t="s">
        <v>346</v>
      </c>
      <c r="F131" s="166">
        <v>778832.16999999993</v>
      </c>
      <c r="G131" s="167">
        <v>786484.21000000008</v>
      </c>
    </row>
    <row r="132" spans="1:7" x14ac:dyDescent="0.35">
      <c r="A132" s="81" t="s">
        <v>214</v>
      </c>
      <c r="B132" s="302"/>
      <c r="C132" s="82" t="s">
        <v>356</v>
      </c>
      <c r="D132" s="82" t="s">
        <v>359</v>
      </c>
      <c r="E132" s="82"/>
      <c r="F132" s="166">
        <v>0</v>
      </c>
      <c r="G132" s="167">
        <v>0</v>
      </c>
    </row>
    <row r="133" spans="1:7" x14ac:dyDescent="0.35">
      <c r="A133" s="81" t="s">
        <v>413</v>
      </c>
      <c r="B133" s="302"/>
      <c r="C133" s="82" t="s">
        <v>371</v>
      </c>
      <c r="D133" s="82" t="s">
        <v>357</v>
      </c>
      <c r="E133" s="82" t="s">
        <v>340</v>
      </c>
      <c r="F133" s="166">
        <v>0</v>
      </c>
      <c r="G133" s="167">
        <v>0</v>
      </c>
    </row>
    <row r="134" spans="1:7" x14ac:dyDescent="0.35">
      <c r="A134" s="81" t="s">
        <v>123</v>
      </c>
      <c r="B134" s="302"/>
      <c r="C134" s="82" t="s">
        <v>356</v>
      </c>
      <c r="D134" s="82" t="s">
        <v>323</v>
      </c>
      <c r="E134" s="82"/>
      <c r="F134" s="166">
        <v>874053.57</v>
      </c>
      <c r="G134" s="167">
        <v>855392.88</v>
      </c>
    </row>
    <row r="135" spans="1:7" x14ac:dyDescent="0.35">
      <c r="A135" s="81" t="s">
        <v>241</v>
      </c>
      <c r="B135" s="302"/>
      <c r="C135" s="82" t="s">
        <v>356</v>
      </c>
      <c r="D135" s="82" t="s">
        <v>357</v>
      </c>
      <c r="E135" s="82" t="s">
        <v>361</v>
      </c>
      <c r="F135" s="166">
        <v>524023.74</v>
      </c>
      <c r="G135" s="167">
        <v>224271.98</v>
      </c>
    </row>
    <row r="136" spans="1:7" x14ac:dyDescent="0.35">
      <c r="A136" s="81" t="s">
        <v>46</v>
      </c>
      <c r="B136" s="302"/>
      <c r="C136" s="82" t="s">
        <v>356</v>
      </c>
      <c r="D136" s="82" t="s">
        <v>359</v>
      </c>
      <c r="E136" s="82"/>
      <c r="F136" s="166">
        <v>890893.95000000007</v>
      </c>
      <c r="G136" s="167">
        <v>450829.62</v>
      </c>
    </row>
    <row r="137" spans="1:7" ht="15" thickBot="1" x14ac:dyDescent="0.4">
      <c r="A137" s="83" t="s">
        <v>26</v>
      </c>
      <c r="B137" s="303"/>
      <c r="C137" s="84" t="s">
        <v>356</v>
      </c>
      <c r="D137" s="84" t="s">
        <v>357</v>
      </c>
      <c r="E137" s="84" t="s">
        <v>375</v>
      </c>
      <c r="F137" s="168">
        <v>0</v>
      </c>
      <c r="G137" s="169">
        <v>0</v>
      </c>
    </row>
    <row r="138" spans="1:7" s="44" customFormat="1" ht="15" thickBot="1" x14ac:dyDescent="0.4">
      <c r="A138" s="237" t="s">
        <v>469</v>
      </c>
      <c r="B138" s="304"/>
      <c r="C138" s="234"/>
      <c r="D138" s="234"/>
      <c r="E138" s="234"/>
      <c r="F138" s="272">
        <f>SUM(F119:F137)</f>
        <v>9920728.3499999996</v>
      </c>
      <c r="G138" s="273">
        <f>SUM(G119:G137)</f>
        <v>4433941.8999999994</v>
      </c>
    </row>
    <row r="139" spans="1:7" s="47" customFormat="1" ht="29" x14ac:dyDescent="0.35">
      <c r="A139" s="57" t="s">
        <v>414</v>
      </c>
      <c r="B139" s="58" t="s">
        <v>472</v>
      </c>
      <c r="C139" s="58" t="s">
        <v>332</v>
      </c>
      <c r="D139" s="58" t="s">
        <v>331</v>
      </c>
      <c r="E139" s="58" t="s">
        <v>358</v>
      </c>
      <c r="F139" s="170" t="s">
        <v>3</v>
      </c>
      <c r="G139" s="171" t="s">
        <v>330</v>
      </c>
    </row>
    <row r="140" spans="1:7" x14ac:dyDescent="0.35">
      <c r="A140" s="59" t="s">
        <v>53</v>
      </c>
      <c r="B140" s="295"/>
      <c r="C140" s="60" t="s">
        <v>356</v>
      </c>
      <c r="D140" s="60" t="s">
        <v>357</v>
      </c>
      <c r="E140" s="60" t="s">
        <v>375</v>
      </c>
      <c r="F140" s="172">
        <v>1124827.8</v>
      </c>
      <c r="G140" s="173">
        <v>588188.17000000004</v>
      </c>
    </row>
    <row r="141" spans="1:7" x14ac:dyDescent="0.35">
      <c r="A141" s="59" t="s">
        <v>25</v>
      </c>
      <c r="B141" s="295"/>
      <c r="C141" s="60" t="s">
        <v>356</v>
      </c>
      <c r="D141" s="60" t="s">
        <v>359</v>
      </c>
      <c r="E141" s="60"/>
      <c r="F141" s="172">
        <v>0</v>
      </c>
      <c r="G141" s="173">
        <v>0</v>
      </c>
    </row>
    <row r="142" spans="1:7" x14ac:dyDescent="0.35">
      <c r="A142" s="59" t="s">
        <v>105</v>
      </c>
      <c r="B142" s="295"/>
      <c r="C142" s="60" t="s">
        <v>359</v>
      </c>
      <c r="D142" s="60" t="s">
        <v>323</v>
      </c>
      <c r="E142" s="60"/>
      <c r="F142" s="172">
        <v>346154.07</v>
      </c>
      <c r="G142" s="173">
        <v>232579.33999999997</v>
      </c>
    </row>
    <row r="143" spans="1:7" x14ac:dyDescent="0.35">
      <c r="A143" s="59" t="s">
        <v>106</v>
      </c>
      <c r="B143" s="295"/>
      <c r="C143" s="60" t="s">
        <v>359</v>
      </c>
      <c r="D143" s="60" t="s">
        <v>323</v>
      </c>
      <c r="E143" s="60"/>
      <c r="F143" s="172">
        <v>425725.92</v>
      </c>
      <c r="G143" s="173">
        <v>0</v>
      </c>
    </row>
    <row r="144" spans="1:7" x14ac:dyDescent="0.35">
      <c r="A144" s="59" t="s">
        <v>31</v>
      </c>
      <c r="B144" s="295"/>
      <c r="C144" s="60" t="s">
        <v>356</v>
      </c>
      <c r="D144" s="60" t="s">
        <v>357</v>
      </c>
      <c r="E144" s="60" t="s">
        <v>363</v>
      </c>
      <c r="F144" s="172">
        <v>740036.32000000007</v>
      </c>
      <c r="G144" s="173">
        <v>667078.53999999992</v>
      </c>
    </row>
    <row r="145" spans="1:7" x14ac:dyDescent="0.35">
      <c r="A145" s="59" t="s">
        <v>103</v>
      </c>
      <c r="B145" s="295"/>
      <c r="C145" s="60" t="s">
        <v>356</v>
      </c>
      <c r="D145" s="60" t="s">
        <v>357</v>
      </c>
      <c r="E145" s="60" t="s">
        <v>345</v>
      </c>
      <c r="F145" s="172">
        <v>0</v>
      </c>
      <c r="G145" s="173">
        <v>0</v>
      </c>
    </row>
    <row r="146" spans="1:7" x14ac:dyDescent="0.35">
      <c r="A146" s="59" t="s">
        <v>415</v>
      </c>
      <c r="B146" s="295"/>
      <c r="C146" s="60" t="s">
        <v>356</v>
      </c>
      <c r="D146" s="60" t="s">
        <v>357</v>
      </c>
      <c r="E146" s="60" t="s">
        <v>363</v>
      </c>
      <c r="F146" s="172">
        <v>0</v>
      </c>
      <c r="G146" s="173">
        <v>0</v>
      </c>
    </row>
    <row r="147" spans="1:7" x14ac:dyDescent="0.35">
      <c r="A147" s="59" t="s">
        <v>70</v>
      </c>
      <c r="B147" s="295"/>
      <c r="C147" s="60" t="s">
        <v>356</v>
      </c>
      <c r="D147" s="60" t="s">
        <v>357</v>
      </c>
      <c r="E147" s="60" t="s">
        <v>349</v>
      </c>
      <c r="F147" s="172">
        <v>1120041.43</v>
      </c>
      <c r="G147" s="173">
        <v>729107.61</v>
      </c>
    </row>
    <row r="148" spans="1:7" x14ac:dyDescent="0.35">
      <c r="A148" s="59" t="s">
        <v>416</v>
      </c>
      <c r="B148" s="295"/>
      <c r="C148" s="60" t="s">
        <v>356</v>
      </c>
      <c r="D148" s="60" t="s">
        <v>357</v>
      </c>
      <c r="E148" s="60" t="s">
        <v>363</v>
      </c>
      <c r="F148" s="172">
        <v>0</v>
      </c>
      <c r="G148" s="173">
        <v>0</v>
      </c>
    </row>
    <row r="149" spans="1:7" x14ac:dyDescent="0.35">
      <c r="A149" s="59" t="s">
        <v>18</v>
      </c>
      <c r="B149" s="295"/>
      <c r="C149" s="60" t="s">
        <v>356</v>
      </c>
      <c r="D149" s="60" t="s">
        <v>357</v>
      </c>
      <c r="E149" s="60" t="s">
        <v>349</v>
      </c>
      <c r="F149" s="172">
        <v>40000</v>
      </c>
      <c r="G149" s="173">
        <v>0</v>
      </c>
    </row>
    <row r="150" spans="1:7" x14ac:dyDescent="0.35">
      <c r="A150" s="59" t="s">
        <v>216</v>
      </c>
      <c r="B150" s="295"/>
      <c r="C150" s="60" t="s">
        <v>356</v>
      </c>
      <c r="D150" s="60" t="s">
        <v>359</v>
      </c>
      <c r="E150" s="60"/>
      <c r="F150" s="172">
        <v>226926.11000000002</v>
      </c>
      <c r="G150" s="173">
        <v>686.45</v>
      </c>
    </row>
    <row r="151" spans="1:7" x14ac:dyDescent="0.35">
      <c r="A151" s="59" t="s">
        <v>411</v>
      </c>
      <c r="B151" s="295"/>
      <c r="C151" s="60" t="s">
        <v>356</v>
      </c>
      <c r="D151" s="60" t="s">
        <v>357</v>
      </c>
      <c r="E151" s="60" t="s">
        <v>340</v>
      </c>
      <c r="F151" s="172">
        <v>0</v>
      </c>
      <c r="G151" s="173">
        <v>0</v>
      </c>
    </row>
    <row r="152" spans="1:7" x14ac:dyDescent="0.35">
      <c r="A152" s="59" t="s">
        <v>417</v>
      </c>
      <c r="B152" s="295"/>
      <c r="C152" s="60" t="s">
        <v>356</v>
      </c>
      <c r="D152" s="60" t="s">
        <v>359</v>
      </c>
      <c r="E152" s="60"/>
      <c r="F152" s="172">
        <v>0</v>
      </c>
      <c r="G152" s="173">
        <v>0</v>
      </c>
    </row>
    <row r="153" spans="1:7" x14ac:dyDescent="0.35">
      <c r="A153" s="59" t="s">
        <v>310</v>
      </c>
      <c r="B153" s="295"/>
      <c r="C153" s="60" t="s">
        <v>356</v>
      </c>
      <c r="D153" s="60" t="s">
        <v>323</v>
      </c>
      <c r="E153" s="60" t="s">
        <v>346</v>
      </c>
      <c r="F153" s="172">
        <v>401634.56000000006</v>
      </c>
      <c r="G153" s="173">
        <v>220627.33</v>
      </c>
    </row>
    <row r="154" spans="1:7" x14ac:dyDescent="0.35">
      <c r="A154" s="59" t="s">
        <v>54</v>
      </c>
      <c r="B154" s="295"/>
      <c r="C154" s="60" t="s">
        <v>356</v>
      </c>
      <c r="D154" s="60" t="s">
        <v>323</v>
      </c>
      <c r="E154" s="60"/>
      <c r="F154" s="172">
        <v>349820.56000000006</v>
      </c>
      <c r="G154" s="173">
        <v>342336.17</v>
      </c>
    </row>
    <row r="155" spans="1:7" x14ac:dyDescent="0.35">
      <c r="A155" s="59" t="s">
        <v>418</v>
      </c>
      <c r="B155" s="295"/>
      <c r="C155" s="60" t="s">
        <v>356</v>
      </c>
      <c r="D155" s="60" t="s">
        <v>359</v>
      </c>
      <c r="E155" s="60"/>
      <c r="F155" s="172">
        <v>0</v>
      </c>
      <c r="G155" s="173">
        <v>0</v>
      </c>
    </row>
    <row r="156" spans="1:7" x14ac:dyDescent="0.35">
      <c r="A156" s="59" t="s">
        <v>419</v>
      </c>
      <c r="B156" s="295"/>
      <c r="C156" s="60" t="s">
        <v>356</v>
      </c>
      <c r="D156" s="60" t="s">
        <v>359</v>
      </c>
      <c r="E156" s="60"/>
      <c r="F156" s="172">
        <v>0</v>
      </c>
      <c r="G156" s="173">
        <v>0</v>
      </c>
    </row>
    <row r="157" spans="1:7" ht="15" thickBot="1" x14ac:dyDescent="0.4">
      <c r="A157" s="61" t="s">
        <v>93</v>
      </c>
      <c r="B157" s="296"/>
      <c r="C157" s="62" t="s">
        <v>356</v>
      </c>
      <c r="D157" s="62" t="s">
        <v>357</v>
      </c>
      <c r="E157" s="62" t="s">
        <v>343</v>
      </c>
      <c r="F157" s="174">
        <v>927213.39999999991</v>
      </c>
      <c r="G157" s="175">
        <v>336774.37</v>
      </c>
    </row>
    <row r="158" spans="1:7" s="44" customFormat="1" ht="15" thickBot="1" x14ac:dyDescent="0.4">
      <c r="A158" s="253" t="s">
        <v>469</v>
      </c>
      <c r="B158" s="297"/>
      <c r="C158" s="250"/>
      <c r="D158" s="250"/>
      <c r="E158" s="250"/>
      <c r="F158" s="274">
        <f>SUM(F140:F157)</f>
        <v>5702380.1699999999</v>
      </c>
      <c r="G158" s="275">
        <f>SUM(G140:G157)</f>
        <v>3117377.98</v>
      </c>
    </row>
  </sheetData>
  <sheetProtection algorithmName="SHA-512" hashValue="Wzr8SAZL+d7j8pSxNzdIE4WLVpszLjCHVPc9/mRTbBuoyf2NJLkQRtYS/gXfG9I9BZwrUttuwDBMIecINfg4pw==" saltValue="3VUrH2dvysAbdxsdqjfhtg==" spinCount="100000" sheet="1" formatCells="0" formatColumns="0" formatRows="0" insertColumns="0" insertRows="0" insertHyperlinks="0" deleteColumns="0" deleteRows="0" sort="0" autoFilter="0" pivotTables="0"/>
  <conditionalFormatting sqref="C1:C25 C27:C40 C42:C57 C59:C77 C79:C97 C99:C115 C117:C136 C138:C156 C158:C1048576">
    <cfRule type="cellIs" dxfId="18" priority="9" operator="equal">
      <formula>"N"</formula>
    </cfRule>
  </conditionalFormatting>
  <conditionalFormatting sqref="C26">
    <cfRule type="cellIs" dxfId="17" priority="8" operator="equal">
      <formula>"N"</formula>
    </cfRule>
  </conditionalFormatting>
  <conditionalFormatting sqref="C41">
    <cfRule type="cellIs" dxfId="16" priority="7" operator="equal">
      <formula>"N"</formula>
    </cfRule>
  </conditionalFormatting>
  <conditionalFormatting sqref="C58">
    <cfRule type="cellIs" dxfId="15" priority="6" operator="equal">
      <formula>"N"</formula>
    </cfRule>
  </conditionalFormatting>
  <conditionalFormatting sqref="C78">
    <cfRule type="cellIs" dxfId="14" priority="5" operator="equal">
      <formula>"N"</formula>
    </cfRule>
  </conditionalFormatting>
  <conditionalFormatting sqref="C98">
    <cfRule type="cellIs" dxfId="13" priority="4" operator="equal">
      <formula>"N"</formula>
    </cfRule>
  </conditionalFormatting>
  <conditionalFormatting sqref="C116">
    <cfRule type="cellIs" dxfId="12" priority="3" operator="equal">
      <formula>"N"</formula>
    </cfRule>
  </conditionalFormatting>
  <conditionalFormatting sqref="C137">
    <cfRule type="cellIs" dxfId="11" priority="2" operator="equal">
      <formula>"N"</formula>
    </cfRule>
  </conditionalFormatting>
  <conditionalFormatting sqref="C157">
    <cfRule type="cellIs" dxfId="10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3687-F4D0-40E2-BD38-889A5E9D02D3}">
  <dimension ref="A1:A8"/>
  <sheetViews>
    <sheetView workbookViewId="0">
      <selection activeCell="A8" sqref="A8"/>
    </sheetView>
  </sheetViews>
  <sheetFormatPr defaultRowHeight="14.5" x14ac:dyDescent="0.35"/>
  <sheetData>
    <row r="1" spans="1:1" x14ac:dyDescent="0.35">
      <c r="A1" t="s">
        <v>461</v>
      </c>
    </row>
    <row r="2" spans="1:1" x14ac:dyDescent="0.35">
      <c r="A2" t="s">
        <v>463</v>
      </c>
    </row>
    <row r="3" spans="1:1" x14ac:dyDescent="0.35">
      <c r="A3" t="s">
        <v>464</v>
      </c>
    </row>
    <row r="4" spans="1:1" x14ac:dyDescent="0.35">
      <c r="A4" t="s">
        <v>465</v>
      </c>
    </row>
    <row r="5" spans="1:1" x14ac:dyDescent="0.35">
      <c r="A5" t="s">
        <v>466</v>
      </c>
    </row>
    <row r="6" spans="1:1" x14ac:dyDescent="0.35">
      <c r="A6" t="s">
        <v>467</v>
      </c>
    </row>
    <row r="7" spans="1:1" x14ac:dyDescent="0.35">
      <c r="A7" t="s">
        <v>468</v>
      </c>
    </row>
    <row r="8" spans="1:1" x14ac:dyDescent="0.35">
      <c r="A8" t="s">
        <v>462</v>
      </c>
    </row>
  </sheetData>
  <phoneticPr fontId="2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C84C-2615-45FA-A256-7A5E3D275D56}">
  <sheetPr>
    <tabColor theme="0" tint="-0.249977111117893"/>
  </sheetPr>
  <dimension ref="A1:G105"/>
  <sheetViews>
    <sheetView workbookViewId="0">
      <selection activeCell="A16" sqref="A16"/>
    </sheetView>
  </sheetViews>
  <sheetFormatPr defaultRowHeight="14.5" x14ac:dyDescent="0.35"/>
  <cols>
    <col min="1" max="1" width="48.1796875" bestFit="1" customWidth="1"/>
    <col min="2" max="2" width="9.26953125" hidden="1" customWidth="1"/>
    <col min="3" max="3" width="11.7265625" style="46" customWidth="1"/>
    <col min="4" max="4" width="9.1796875" style="46"/>
    <col min="5" max="5" width="0" style="46" hidden="1" customWidth="1"/>
    <col min="6" max="6" width="14.26953125" style="42" bestFit="1" customWidth="1"/>
    <col min="7" max="7" width="12.54296875" style="42" bestFit="1" customWidth="1"/>
  </cols>
  <sheetData>
    <row r="1" spans="1:7" s="141" customFormat="1" ht="43.5" x14ac:dyDescent="0.35">
      <c r="A1" s="51" t="s">
        <v>420</v>
      </c>
      <c r="B1" s="52" t="s">
        <v>472</v>
      </c>
      <c r="C1" s="52" t="s">
        <v>332</v>
      </c>
      <c r="D1" s="52" t="s">
        <v>331</v>
      </c>
      <c r="E1" s="52" t="s">
        <v>358</v>
      </c>
      <c r="F1" s="146" t="s">
        <v>3</v>
      </c>
      <c r="G1" s="147" t="s">
        <v>330</v>
      </c>
    </row>
    <row r="2" spans="1:7" s="45" customFormat="1" x14ac:dyDescent="0.35">
      <c r="A2" s="53" t="s">
        <v>29</v>
      </c>
      <c r="B2" s="290"/>
      <c r="C2" s="54" t="s">
        <v>356</v>
      </c>
      <c r="D2" s="54" t="s">
        <v>357</v>
      </c>
      <c r="E2" s="54" t="s">
        <v>363</v>
      </c>
      <c r="F2" s="148">
        <v>0</v>
      </c>
      <c r="G2" s="149">
        <v>0</v>
      </c>
    </row>
    <row r="3" spans="1:7" s="45" customFormat="1" x14ac:dyDescent="0.35">
      <c r="A3" s="53" t="s">
        <v>424</v>
      </c>
      <c r="B3" s="290"/>
      <c r="C3" s="54" t="s">
        <v>356</v>
      </c>
      <c r="D3" s="54" t="s">
        <v>359</v>
      </c>
      <c r="E3" s="54"/>
      <c r="F3" s="148">
        <v>0</v>
      </c>
      <c r="G3" s="149">
        <v>0</v>
      </c>
    </row>
    <row r="4" spans="1:7" s="45" customFormat="1" x14ac:dyDescent="0.35">
      <c r="A4" s="53" t="s">
        <v>72</v>
      </c>
      <c r="B4" s="290"/>
      <c r="C4" s="54" t="s">
        <v>356</v>
      </c>
      <c r="D4" s="54" t="s">
        <v>359</v>
      </c>
      <c r="E4" s="54"/>
      <c r="F4" s="148">
        <v>0</v>
      </c>
      <c r="G4" s="149">
        <v>0</v>
      </c>
    </row>
    <row r="5" spans="1:7" s="45" customFormat="1" x14ac:dyDescent="0.35">
      <c r="A5" s="53" t="s">
        <v>311</v>
      </c>
      <c r="B5" s="290"/>
      <c r="C5" s="54" t="s">
        <v>356</v>
      </c>
      <c r="D5" s="54" t="s">
        <v>359</v>
      </c>
      <c r="E5" s="54"/>
      <c r="F5" s="148">
        <v>0</v>
      </c>
      <c r="G5" s="149">
        <v>0</v>
      </c>
    </row>
    <row r="6" spans="1:7" s="45" customFormat="1" x14ac:dyDescent="0.35">
      <c r="A6" s="53" t="s">
        <v>77</v>
      </c>
      <c r="B6" s="290"/>
      <c r="C6" s="54" t="s">
        <v>356</v>
      </c>
      <c r="D6" s="54" t="s">
        <v>357</v>
      </c>
      <c r="E6" s="54" t="s">
        <v>345</v>
      </c>
      <c r="F6" s="148">
        <v>2820</v>
      </c>
      <c r="G6" s="149">
        <v>2820.3</v>
      </c>
    </row>
    <row r="7" spans="1:7" s="45" customFormat="1" x14ac:dyDescent="0.35">
      <c r="A7" s="53" t="s">
        <v>312</v>
      </c>
      <c r="B7" s="290"/>
      <c r="C7" s="54" t="s">
        <v>356</v>
      </c>
      <c r="D7" s="54" t="s">
        <v>359</v>
      </c>
      <c r="E7" s="54"/>
      <c r="F7" s="148">
        <v>10692</v>
      </c>
      <c r="G7" s="149">
        <v>0</v>
      </c>
    </row>
    <row r="8" spans="1:7" s="45" customFormat="1" x14ac:dyDescent="0.35">
      <c r="A8" s="53" t="s">
        <v>73</v>
      </c>
      <c r="B8" s="290"/>
      <c r="C8" s="54" t="s">
        <v>356</v>
      </c>
      <c r="D8" s="54" t="s">
        <v>357</v>
      </c>
      <c r="E8" s="54" t="s">
        <v>340</v>
      </c>
      <c r="F8" s="148">
        <v>0</v>
      </c>
      <c r="G8" s="149">
        <v>0</v>
      </c>
    </row>
    <row r="9" spans="1:7" s="45" customFormat="1" x14ac:dyDescent="0.35">
      <c r="A9" s="53" t="s">
        <v>219</v>
      </c>
      <c r="B9" s="290"/>
      <c r="C9" s="54" t="s">
        <v>356</v>
      </c>
      <c r="D9" s="54" t="s">
        <v>357</v>
      </c>
      <c r="E9" s="54" t="s">
        <v>349</v>
      </c>
      <c r="F9" s="148">
        <v>0</v>
      </c>
      <c r="G9" s="149">
        <v>0</v>
      </c>
    </row>
    <row r="10" spans="1:7" s="45" customFormat="1" x14ac:dyDescent="0.35">
      <c r="A10" s="53" t="s">
        <v>83</v>
      </c>
      <c r="B10" s="290"/>
      <c r="C10" s="54" t="s">
        <v>356</v>
      </c>
      <c r="D10" s="54" t="s">
        <v>359</v>
      </c>
      <c r="E10" s="54"/>
      <c r="F10" s="148">
        <v>0</v>
      </c>
      <c r="G10" s="149">
        <v>0</v>
      </c>
    </row>
    <row r="11" spans="1:7" s="45" customFormat="1" x14ac:dyDescent="0.35">
      <c r="A11" s="53" t="s">
        <v>313</v>
      </c>
      <c r="B11" s="290"/>
      <c r="C11" s="54" t="s">
        <v>356</v>
      </c>
      <c r="D11" s="54" t="s">
        <v>359</v>
      </c>
      <c r="E11" s="54"/>
      <c r="F11" s="148">
        <v>0</v>
      </c>
      <c r="G11" s="149">
        <v>0</v>
      </c>
    </row>
    <row r="12" spans="1:7" s="45" customFormat="1" x14ac:dyDescent="0.35">
      <c r="A12" s="53" t="s">
        <v>78</v>
      </c>
      <c r="B12" s="290"/>
      <c r="C12" s="54" t="s">
        <v>356</v>
      </c>
      <c r="D12" s="54" t="s">
        <v>359</v>
      </c>
      <c r="E12" s="54"/>
      <c r="F12" s="148">
        <v>0</v>
      </c>
      <c r="G12" s="149">
        <v>0</v>
      </c>
    </row>
    <row r="13" spans="1:7" s="45" customFormat="1" x14ac:dyDescent="0.35">
      <c r="A13" s="53" t="s">
        <v>314</v>
      </c>
      <c r="B13" s="290"/>
      <c r="C13" s="54" t="s">
        <v>356</v>
      </c>
      <c r="D13" s="54" t="s">
        <v>359</v>
      </c>
      <c r="E13" s="54"/>
      <c r="F13" s="148">
        <v>0</v>
      </c>
      <c r="G13" s="149">
        <v>0</v>
      </c>
    </row>
    <row r="14" spans="1:7" s="45" customFormat="1" x14ac:dyDescent="0.35">
      <c r="A14" s="53" t="s">
        <v>315</v>
      </c>
      <c r="B14" s="290"/>
      <c r="C14" s="54" t="s">
        <v>356</v>
      </c>
      <c r="D14" s="54" t="s">
        <v>359</v>
      </c>
      <c r="E14" s="54"/>
      <c r="F14" s="148">
        <v>0</v>
      </c>
      <c r="G14" s="149">
        <v>0</v>
      </c>
    </row>
    <row r="15" spans="1:7" s="45" customFormat="1" x14ac:dyDescent="0.35">
      <c r="A15" s="53" t="s">
        <v>316</v>
      </c>
      <c r="B15" s="290"/>
      <c r="C15" s="54" t="s">
        <v>356</v>
      </c>
      <c r="D15" s="54" t="s">
        <v>359</v>
      </c>
      <c r="E15" s="54"/>
      <c r="F15" s="148">
        <v>0</v>
      </c>
      <c r="G15" s="149">
        <v>0</v>
      </c>
    </row>
    <row r="16" spans="1:7" x14ac:dyDescent="0.35">
      <c r="A16" s="53" t="s">
        <v>70</v>
      </c>
      <c r="B16" s="290"/>
      <c r="C16" s="54" t="s">
        <v>356</v>
      </c>
      <c r="D16" s="54" t="s">
        <v>357</v>
      </c>
      <c r="E16" s="54" t="s">
        <v>349</v>
      </c>
      <c r="F16" s="148">
        <v>0</v>
      </c>
      <c r="G16" s="149">
        <v>0</v>
      </c>
    </row>
    <row r="17" spans="1:7" x14ac:dyDescent="0.35">
      <c r="A17" s="53" t="s">
        <v>92</v>
      </c>
      <c r="B17" s="290"/>
      <c r="C17" s="54" t="s">
        <v>356</v>
      </c>
      <c r="D17" s="54" t="s">
        <v>357</v>
      </c>
      <c r="E17" s="54" t="s">
        <v>340</v>
      </c>
      <c r="F17" s="148">
        <v>0</v>
      </c>
      <c r="G17" s="149">
        <v>0</v>
      </c>
    </row>
    <row r="18" spans="1:7" x14ac:dyDescent="0.35">
      <c r="A18" s="53" t="s">
        <v>303</v>
      </c>
      <c r="B18" s="290"/>
      <c r="C18" s="54" t="s">
        <v>356</v>
      </c>
      <c r="D18" s="54" t="s">
        <v>357</v>
      </c>
      <c r="E18" s="54" t="s">
        <v>349</v>
      </c>
      <c r="F18" s="148">
        <v>0</v>
      </c>
      <c r="G18" s="149">
        <v>0</v>
      </c>
    </row>
    <row r="19" spans="1:7" x14ac:dyDescent="0.35">
      <c r="A19" s="53" t="s">
        <v>278</v>
      </c>
      <c r="B19" s="290"/>
      <c r="C19" s="54" t="s">
        <v>356</v>
      </c>
      <c r="D19" s="54" t="s">
        <v>357</v>
      </c>
      <c r="E19" s="54" t="s">
        <v>375</v>
      </c>
      <c r="F19" s="148">
        <v>0</v>
      </c>
      <c r="G19" s="149">
        <v>0</v>
      </c>
    </row>
    <row r="20" spans="1:7" x14ac:dyDescent="0.35">
      <c r="A20" s="53" t="s">
        <v>279</v>
      </c>
      <c r="B20" s="290"/>
      <c r="C20" s="54" t="s">
        <v>356</v>
      </c>
      <c r="D20" s="54" t="s">
        <v>357</v>
      </c>
      <c r="E20" s="54" t="s">
        <v>340</v>
      </c>
      <c r="F20" s="148">
        <v>0</v>
      </c>
      <c r="G20" s="149">
        <v>0</v>
      </c>
    </row>
    <row r="21" spans="1:7" x14ac:dyDescent="0.35">
      <c r="A21" s="53" t="s">
        <v>317</v>
      </c>
      <c r="B21" s="290"/>
      <c r="C21" s="54" t="s">
        <v>356</v>
      </c>
      <c r="D21" s="54" t="s">
        <v>359</v>
      </c>
      <c r="E21" s="54"/>
      <c r="F21" s="148">
        <v>0</v>
      </c>
      <c r="G21" s="149">
        <v>0</v>
      </c>
    </row>
    <row r="22" spans="1:7" x14ac:dyDescent="0.35">
      <c r="A22" s="53" t="s">
        <v>318</v>
      </c>
      <c r="B22" s="290"/>
      <c r="C22" s="54" t="s">
        <v>356</v>
      </c>
      <c r="D22" s="54" t="s">
        <v>359</v>
      </c>
      <c r="E22" s="54"/>
      <c r="F22" s="148">
        <v>0</v>
      </c>
      <c r="G22" s="149">
        <v>0</v>
      </c>
    </row>
    <row r="23" spans="1:7" x14ac:dyDescent="0.35">
      <c r="A23" s="53" t="s">
        <v>74</v>
      </c>
      <c r="B23" s="290"/>
      <c r="C23" s="54" t="s">
        <v>356</v>
      </c>
      <c r="D23" s="54" t="s">
        <v>357</v>
      </c>
      <c r="E23" s="54" t="s">
        <v>340</v>
      </c>
      <c r="F23" s="148">
        <v>0</v>
      </c>
      <c r="G23" s="149">
        <v>0</v>
      </c>
    </row>
    <row r="24" spans="1:7" x14ac:dyDescent="0.35">
      <c r="A24" s="53" t="s">
        <v>82</v>
      </c>
      <c r="B24" s="290"/>
      <c r="C24" s="54" t="s">
        <v>356</v>
      </c>
      <c r="D24" s="54" t="s">
        <v>357</v>
      </c>
      <c r="E24" s="54" t="s">
        <v>340</v>
      </c>
      <c r="F24" s="148">
        <v>0</v>
      </c>
      <c r="G24" s="149">
        <v>0</v>
      </c>
    </row>
    <row r="25" spans="1:7" x14ac:dyDescent="0.35">
      <c r="A25" s="53" t="s">
        <v>319</v>
      </c>
      <c r="B25" s="290"/>
      <c r="C25" s="54" t="s">
        <v>356</v>
      </c>
      <c r="D25" s="54" t="s">
        <v>359</v>
      </c>
      <c r="E25" s="54"/>
      <c r="F25" s="148">
        <v>0</v>
      </c>
      <c r="G25" s="149">
        <v>0</v>
      </c>
    </row>
    <row r="26" spans="1:7" x14ac:dyDescent="0.35">
      <c r="A26" s="53" t="s">
        <v>75</v>
      </c>
      <c r="B26" s="290"/>
      <c r="C26" s="54" t="s">
        <v>356</v>
      </c>
      <c r="D26" s="54" t="s">
        <v>357</v>
      </c>
      <c r="E26" s="54" t="s">
        <v>340</v>
      </c>
      <c r="F26" s="148">
        <v>0</v>
      </c>
      <c r="G26" s="149">
        <v>0</v>
      </c>
    </row>
    <row r="27" spans="1:7" x14ac:dyDescent="0.35">
      <c r="A27" s="53" t="s">
        <v>320</v>
      </c>
      <c r="B27" s="290"/>
      <c r="C27" s="54" t="s">
        <v>356</v>
      </c>
      <c r="D27" s="54" t="s">
        <v>359</v>
      </c>
      <c r="E27" s="54"/>
      <c r="F27" s="148">
        <v>0</v>
      </c>
      <c r="G27" s="149">
        <v>0</v>
      </c>
    </row>
    <row r="28" spans="1:7" x14ac:dyDescent="0.35">
      <c r="A28" s="53" t="s">
        <v>79</v>
      </c>
      <c r="B28" s="290"/>
      <c r="C28" s="54" t="s">
        <v>356</v>
      </c>
      <c r="D28" s="54"/>
      <c r="E28" s="54" t="s">
        <v>340</v>
      </c>
      <c r="F28" s="148">
        <v>0</v>
      </c>
      <c r="G28" s="149">
        <v>0</v>
      </c>
    </row>
    <row r="29" spans="1:7" x14ac:dyDescent="0.35">
      <c r="A29" s="53" t="s">
        <v>76</v>
      </c>
      <c r="B29" s="290"/>
      <c r="C29" s="54" t="s">
        <v>356</v>
      </c>
      <c r="D29" s="54" t="s">
        <v>359</v>
      </c>
      <c r="E29" s="54"/>
      <c r="F29" s="148">
        <v>0</v>
      </c>
      <c r="G29" s="149">
        <v>0</v>
      </c>
    </row>
    <row r="30" spans="1:7" x14ac:dyDescent="0.35">
      <c r="A30" s="53" t="s">
        <v>86</v>
      </c>
      <c r="B30" s="290"/>
      <c r="C30" s="54" t="s">
        <v>356</v>
      </c>
      <c r="D30" s="54" t="s">
        <v>359</v>
      </c>
      <c r="E30" s="54"/>
      <c r="F30" s="148">
        <v>0</v>
      </c>
      <c r="G30" s="149">
        <v>0</v>
      </c>
    </row>
    <row r="31" spans="1:7" ht="15" thickBot="1" x14ac:dyDescent="0.4">
      <c r="A31" s="55" t="s">
        <v>321</v>
      </c>
      <c r="B31" s="291"/>
      <c r="C31" s="56" t="s">
        <v>356</v>
      </c>
      <c r="D31" s="56" t="s">
        <v>359</v>
      </c>
      <c r="E31" s="56"/>
      <c r="F31" s="150">
        <v>0</v>
      </c>
      <c r="G31" s="151">
        <v>0</v>
      </c>
    </row>
    <row r="32" spans="1:7" s="44" customFormat="1" ht="15" thickBot="1" x14ac:dyDescent="0.4">
      <c r="A32" s="249" t="s">
        <v>469</v>
      </c>
      <c r="B32" s="292"/>
      <c r="C32" s="246"/>
      <c r="D32" s="246"/>
      <c r="E32" s="246"/>
      <c r="F32" s="266">
        <f>SUM(F2:F31)</f>
        <v>13512</v>
      </c>
      <c r="G32" s="267">
        <f>SUM(G2:G31)</f>
        <v>2820.3</v>
      </c>
    </row>
    <row r="33" spans="1:7" s="47" customFormat="1" ht="43.5" x14ac:dyDescent="0.35">
      <c r="A33" s="79" t="s">
        <v>421</v>
      </c>
      <c r="B33" s="80" t="s">
        <v>472</v>
      </c>
      <c r="C33" s="80" t="s">
        <v>332</v>
      </c>
      <c r="D33" s="80" t="s">
        <v>331</v>
      </c>
      <c r="E33" s="80" t="s">
        <v>358</v>
      </c>
      <c r="F33" s="164" t="s">
        <v>3</v>
      </c>
      <c r="G33" s="165" t="s">
        <v>330</v>
      </c>
    </row>
    <row r="34" spans="1:7" x14ac:dyDescent="0.35">
      <c r="A34" s="189" t="s">
        <v>51</v>
      </c>
      <c r="B34" s="317"/>
      <c r="C34" s="190" t="s">
        <v>356</v>
      </c>
      <c r="D34" s="190" t="s">
        <v>357</v>
      </c>
      <c r="E34" s="190" t="s">
        <v>361</v>
      </c>
      <c r="F34" s="191">
        <v>0</v>
      </c>
      <c r="G34" s="192">
        <v>0</v>
      </c>
    </row>
    <row r="35" spans="1:7" x14ac:dyDescent="0.35">
      <c r="A35" s="189" t="s">
        <v>270</v>
      </c>
      <c r="B35" s="317"/>
      <c r="C35" s="190" t="s">
        <v>356</v>
      </c>
      <c r="D35" s="190" t="s">
        <v>359</v>
      </c>
      <c r="E35" s="190"/>
      <c r="F35" s="191">
        <v>0</v>
      </c>
      <c r="G35" s="192">
        <v>0</v>
      </c>
    </row>
    <row r="36" spans="1:7" x14ac:dyDescent="0.35">
      <c r="A36" s="189" t="s">
        <v>271</v>
      </c>
      <c r="B36" s="317"/>
      <c r="C36" s="190" t="s">
        <v>356</v>
      </c>
      <c r="D36" s="190" t="s">
        <v>359</v>
      </c>
      <c r="E36" s="190"/>
      <c r="F36" s="191">
        <v>0</v>
      </c>
      <c r="G36" s="192">
        <v>0</v>
      </c>
    </row>
    <row r="37" spans="1:7" x14ac:dyDescent="0.35">
      <c r="A37" s="189" t="s">
        <v>272</v>
      </c>
      <c r="B37" s="317"/>
      <c r="C37" s="190" t="s">
        <v>356</v>
      </c>
      <c r="D37" s="190" t="s">
        <v>359</v>
      </c>
      <c r="E37" s="190"/>
      <c r="F37" s="191">
        <v>0</v>
      </c>
      <c r="G37" s="192">
        <v>0</v>
      </c>
    </row>
    <row r="38" spans="1:7" x14ac:dyDescent="0.35">
      <c r="A38" s="189" t="s">
        <v>73</v>
      </c>
      <c r="B38" s="317"/>
      <c r="C38" s="190" t="s">
        <v>356</v>
      </c>
      <c r="D38" s="190" t="s">
        <v>357</v>
      </c>
      <c r="E38" s="190" t="s">
        <v>340</v>
      </c>
      <c r="F38" s="191">
        <v>0</v>
      </c>
      <c r="G38" s="192">
        <v>0</v>
      </c>
    </row>
    <row r="39" spans="1:7" x14ac:dyDescent="0.35">
      <c r="A39" s="189" t="s">
        <v>273</v>
      </c>
      <c r="B39" s="317"/>
      <c r="C39" s="190" t="s">
        <v>356</v>
      </c>
      <c r="D39" s="190" t="s">
        <v>359</v>
      </c>
      <c r="E39" s="190"/>
      <c r="F39" s="191">
        <v>0</v>
      </c>
      <c r="G39" s="192">
        <v>0</v>
      </c>
    </row>
    <row r="40" spans="1:7" x14ac:dyDescent="0.35">
      <c r="A40" s="189" t="s">
        <v>274</v>
      </c>
      <c r="B40" s="317"/>
      <c r="C40" s="190" t="s">
        <v>356</v>
      </c>
      <c r="D40" s="190" t="s">
        <v>359</v>
      </c>
      <c r="E40" s="190"/>
      <c r="F40" s="191">
        <v>0</v>
      </c>
      <c r="G40" s="192">
        <v>0</v>
      </c>
    </row>
    <row r="41" spans="1:7" x14ac:dyDescent="0.35">
      <c r="A41" s="189" t="s">
        <v>275</v>
      </c>
      <c r="B41" s="317"/>
      <c r="C41" s="190" t="s">
        <v>356</v>
      </c>
      <c r="D41" s="190" t="s">
        <v>359</v>
      </c>
      <c r="E41" s="190"/>
      <c r="F41" s="191">
        <v>0</v>
      </c>
      <c r="G41" s="192">
        <v>0</v>
      </c>
    </row>
    <row r="42" spans="1:7" x14ac:dyDescent="0.35">
      <c r="A42" s="189" t="s">
        <v>276</v>
      </c>
      <c r="B42" s="317"/>
      <c r="C42" s="190" t="s">
        <v>356</v>
      </c>
      <c r="D42" s="190" t="s">
        <v>357</v>
      </c>
      <c r="E42" s="190" t="s">
        <v>363</v>
      </c>
      <c r="F42" s="191">
        <v>0</v>
      </c>
      <c r="G42" s="192">
        <v>0</v>
      </c>
    </row>
    <row r="43" spans="1:7" x14ac:dyDescent="0.35">
      <c r="A43" s="189" t="s">
        <v>42</v>
      </c>
      <c r="B43" s="317"/>
      <c r="C43" s="190" t="s">
        <v>356</v>
      </c>
      <c r="D43" s="190" t="s">
        <v>359</v>
      </c>
      <c r="E43" s="190"/>
      <c r="F43" s="191">
        <v>0</v>
      </c>
      <c r="G43" s="192">
        <v>0</v>
      </c>
    </row>
    <row r="44" spans="1:7" x14ac:dyDescent="0.35">
      <c r="A44" s="189" t="s">
        <v>277</v>
      </c>
      <c r="B44" s="317"/>
      <c r="C44" s="190" t="s">
        <v>356</v>
      </c>
      <c r="D44" s="190" t="s">
        <v>359</v>
      </c>
      <c r="E44" s="190"/>
      <c r="F44" s="191">
        <v>0</v>
      </c>
      <c r="G44" s="192">
        <v>0</v>
      </c>
    </row>
    <row r="45" spans="1:7" x14ac:dyDescent="0.35">
      <c r="A45" s="189" t="s">
        <v>56</v>
      </c>
      <c r="B45" s="317"/>
      <c r="C45" s="190" t="s">
        <v>356</v>
      </c>
      <c r="D45" s="190" t="s">
        <v>359</v>
      </c>
      <c r="E45" s="190"/>
      <c r="F45" s="191">
        <v>0</v>
      </c>
      <c r="G45" s="192">
        <v>0</v>
      </c>
    </row>
    <row r="46" spans="1:7" x14ac:dyDescent="0.35">
      <c r="A46" s="189" t="s">
        <v>70</v>
      </c>
      <c r="B46" s="317"/>
      <c r="C46" s="190" t="s">
        <v>356</v>
      </c>
      <c r="D46" s="190" t="s">
        <v>357</v>
      </c>
      <c r="E46" s="190" t="s">
        <v>349</v>
      </c>
      <c r="F46" s="191">
        <v>0</v>
      </c>
      <c r="G46" s="192">
        <v>0</v>
      </c>
    </row>
    <row r="47" spans="1:7" x14ac:dyDescent="0.35">
      <c r="A47" s="189" t="s">
        <v>278</v>
      </c>
      <c r="B47" s="317"/>
      <c r="C47" s="190" t="s">
        <v>356</v>
      </c>
      <c r="D47" s="190" t="s">
        <v>357</v>
      </c>
      <c r="E47" s="190" t="s">
        <v>375</v>
      </c>
      <c r="F47" s="191">
        <v>0</v>
      </c>
      <c r="G47" s="192">
        <v>0</v>
      </c>
    </row>
    <row r="48" spans="1:7" x14ac:dyDescent="0.35">
      <c r="A48" s="189" t="s">
        <v>279</v>
      </c>
      <c r="B48" s="317"/>
      <c r="C48" s="190" t="s">
        <v>356</v>
      </c>
      <c r="D48" s="190" t="s">
        <v>357</v>
      </c>
      <c r="E48" s="190" t="s">
        <v>340</v>
      </c>
      <c r="F48" s="191">
        <v>0</v>
      </c>
      <c r="G48" s="192">
        <v>0</v>
      </c>
    </row>
    <row r="49" spans="1:7" x14ac:dyDescent="0.35">
      <c r="A49" s="189" t="s">
        <v>184</v>
      </c>
      <c r="B49" s="317"/>
      <c r="C49" s="190" t="s">
        <v>356</v>
      </c>
      <c r="D49" s="190" t="s">
        <v>323</v>
      </c>
      <c r="E49" s="190"/>
      <c r="F49" s="191">
        <v>0</v>
      </c>
      <c r="G49" s="192">
        <v>0</v>
      </c>
    </row>
    <row r="50" spans="1:7" x14ac:dyDescent="0.35">
      <c r="A50" s="189" t="s">
        <v>280</v>
      </c>
      <c r="B50" s="317"/>
      <c r="C50" s="190" t="s">
        <v>356</v>
      </c>
      <c r="D50" s="190" t="s">
        <v>359</v>
      </c>
      <c r="E50" s="190"/>
      <c r="F50" s="191">
        <v>0</v>
      </c>
      <c r="G50" s="192">
        <v>0</v>
      </c>
    </row>
    <row r="51" spans="1:7" x14ac:dyDescent="0.35">
      <c r="A51" s="189" t="s">
        <v>112</v>
      </c>
      <c r="B51" s="317"/>
      <c r="C51" s="190" t="s">
        <v>356</v>
      </c>
      <c r="D51" s="190" t="s">
        <v>357</v>
      </c>
      <c r="E51" s="190" t="s">
        <v>349</v>
      </c>
      <c r="F51" s="191">
        <v>0</v>
      </c>
      <c r="G51" s="192">
        <v>0</v>
      </c>
    </row>
    <row r="52" spans="1:7" x14ac:dyDescent="0.35">
      <c r="A52" s="189" t="s">
        <v>281</v>
      </c>
      <c r="B52" s="317"/>
      <c r="C52" s="190" t="s">
        <v>356</v>
      </c>
      <c r="D52" s="190" t="s">
        <v>359</v>
      </c>
      <c r="E52" s="190"/>
      <c r="F52" s="191">
        <v>0</v>
      </c>
      <c r="G52" s="192">
        <v>0</v>
      </c>
    </row>
    <row r="53" spans="1:7" x14ac:dyDescent="0.35">
      <c r="A53" s="189" t="s">
        <v>74</v>
      </c>
      <c r="B53" s="317"/>
      <c r="C53" s="190" t="s">
        <v>356</v>
      </c>
      <c r="D53" s="190" t="s">
        <v>357</v>
      </c>
      <c r="E53" s="190" t="s">
        <v>340</v>
      </c>
      <c r="F53" s="191">
        <v>0</v>
      </c>
      <c r="G53" s="192">
        <v>0</v>
      </c>
    </row>
    <row r="54" spans="1:7" x14ac:dyDescent="0.35">
      <c r="A54" s="189" t="s">
        <v>282</v>
      </c>
      <c r="B54" s="317"/>
      <c r="C54" s="190" t="s">
        <v>356</v>
      </c>
      <c r="D54" s="190" t="s">
        <v>359</v>
      </c>
      <c r="E54" s="190"/>
      <c r="F54" s="191">
        <v>0</v>
      </c>
      <c r="G54" s="192">
        <v>0</v>
      </c>
    </row>
    <row r="55" spans="1:7" x14ac:dyDescent="0.35">
      <c r="A55" s="189" t="s">
        <v>75</v>
      </c>
      <c r="B55" s="317"/>
      <c r="C55" s="190" t="s">
        <v>356</v>
      </c>
      <c r="D55" s="190" t="s">
        <v>357</v>
      </c>
      <c r="E55" s="190" t="s">
        <v>340</v>
      </c>
      <c r="F55" s="191">
        <v>0</v>
      </c>
      <c r="G55" s="192">
        <v>0</v>
      </c>
    </row>
    <row r="56" spans="1:7" x14ac:dyDescent="0.35">
      <c r="A56" s="189" t="s">
        <v>24</v>
      </c>
      <c r="B56" s="317"/>
      <c r="C56" s="190" t="s">
        <v>356</v>
      </c>
      <c r="D56" s="190" t="s">
        <v>357</v>
      </c>
      <c r="E56" s="190" t="s">
        <v>340</v>
      </c>
      <c r="F56" s="191">
        <v>0</v>
      </c>
      <c r="G56" s="192">
        <v>0</v>
      </c>
    </row>
    <row r="57" spans="1:7" x14ac:dyDescent="0.35">
      <c r="A57" s="189" t="s">
        <v>117</v>
      </c>
      <c r="B57" s="317"/>
      <c r="C57" s="190" t="s">
        <v>356</v>
      </c>
      <c r="D57" s="190" t="s">
        <v>359</v>
      </c>
      <c r="E57" s="190"/>
      <c r="F57" s="191">
        <v>0</v>
      </c>
      <c r="G57" s="192">
        <v>0</v>
      </c>
    </row>
    <row r="58" spans="1:7" x14ac:dyDescent="0.35">
      <c r="A58" s="189" t="s">
        <v>79</v>
      </c>
      <c r="B58" s="317"/>
      <c r="C58" s="190" t="s">
        <v>356</v>
      </c>
      <c r="D58" s="190" t="s">
        <v>357</v>
      </c>
      <c r="E58" s="190" t="s">
        <v>340</v>
      </c>
      <c r="F58" s="191">
        <v>0</v>
      </c>
      <c r="G58" s="192">
        <v>0</v>
      </c>
    </row>
    <row r="59" spans="1:7" x14ac:dyDescent="0.35">
      <c r="A59" s="189" t="s">
        <v>76</v>
      </c>
      <c r="B59" s="317"/>
      <c r="C59" s="190" t="s">
        <v>356</v>
      </c>
      <c r="D59" s="190" t="s">
        <v>359</v>
      </c>
      <c r="E59" s="190"/>
      <c r="F59" s="191">
        <v>0</v>
      </c>
      <c r="G59" s="192">
        <v>0</v>
      </c>
    </row>
    <row r="60" spans="1:7" ht="15" thickBot="1" x14ac:dyDescent="0.4">
      <c r="A60" s="193" t="s">
        <v>86</v>
      </c>
      <c r="B60" s="318"/>
      <c r="C60" s="194" t="s">
        <v>356</v>
      </c>
      <c r="D60" s="194" t="s">
        <v>359</v>
      </c>
      <c r="E60" s="194"/>
      <c r="F60" s="195">
        <v>0</v>
      </c>
      <c r="G60" s="196">
        <v>0</v>
      </c>
    </row>
    <row r="61" spans="1:7" s="44" customFormat="1" ht="15" thickBot="1" x14ac:dyDescent="0.4">
      <c r="A61" s="237" t="s">
        <v>469</v>
      </c>
      <c r="B61" s="304"/>
      <c r="C61" s="234"/>
      <c r="D61" s="234"/>
      <c r="E61" s="234"/>
      <c r="F61" s="272">
        <f>SUM(F34:F60)</f>
        <v>0</v>
      </c>
      <c r="G61" s="273">
        <f>SUM(G34:G60)</f>
        <v>0</v>
      </c>
    </row>
    <row r="62" spans="1:7" s="47" customFormat="1" ht="43.5" x14ac:dyDescent="0.35">
      <c r="A62" s="117" t="s">
        <v>422</v>
      </c>
      <c r="B62" s="118" t="s">
        <v>472</v>
      </c>
      <c r="C62" s="118" t="s">
        <v>332</v>
      </c>
      <c r="D62" s="118" t="s">
        <v>331</v>
      </c>
      <c r="E62" s="118" t="s">
        <v>358</v>
      </c>
      <c r="F62" s="197" t="s">
        <v>3</v>
      </c>
      <c r="G62" s="198" t="s">
        <v>330</v>
      </c>
    </row>
    <row r="63" spans="1:7" x14ac:dyDescent="0.35">
      <c r="A63" s="121" t="s">
        <v>87</v>
      </c>
      <c r="B63" s="305"/>
      <c r="C63" s="122" t="s">
        <v>356</v>
      </c>
      <c r="D63" s="122" t="s">
        <v>359</v>
      </c>
      <c r="E63" s="122"/>
      <c r="F63" s="199">
        <v>0</v>
      </c>
      <c r="G63" s="200">
        <v>0</v>
      </c>
    </row>
    <row r="64" spans="1:7" x14ac:dyDescent="0.35">
      <c r="A64" s="121" t="s">
        <v>224</v>
      </c>
      <c r="B64" s="305"/>
      <c r="C64" s="122" t="s">
        <v>356</v>
      </c>
      <c r="D64" s="122" t="s">
        <v>357</v>
      </c>
      <c r="E64" s="122" t="s">
        <v>340</v>
      </c>
      <c r="F64" s="199">
        <v>0</v>
      </c>
      <c r="G64" s="200">
        <v>0</v>
      </c>
    </row>
    <row r="65" spans="1:7" x14ac:dyDescent="0.35">
      <c r="A65" s="121" t="s">
        <v>299</v>
      </c>
      <c r="B65" s="305"/>
      <c r="C65" s="122" t="s">
        <v>356</v>
      </c>
      <c r="D65" s="122" t="s">
        <v>357</v>
      </c>
      <c r="E65" s="122" t="s">
        <v>363</v>
      </c>
      <c r="F65" s="199">
        <v>0</v>
      </c>
      <c r="G65" s="200">
        <v>0</v>
      </c>
    </row>
    <row r="66" spans="1:7" x14ac:dyDescent="0.35">
      <c r="A66" s="121" t="s">
        <v>64</v>
      </c>
      <c r="B66" s="305"/>
      <c r="C66" s="122" t="s">
        <v>356</v>
      </c>
      <c r="D66" s="122" t="s">
        <v>359</v>
      </c>
      <c r="E66" s="122"/>
      <c r="F66" s="199">
        <v>0</v>
      </c>
      <c r="G66" s="200">
        <v>0</v>
      </c>
    </row>
    <row r="67" spans="1:7" x14ac:dyDescent="0.35">
      <c r="A67" s="121" t="s">
        <v>88</v>
      </c>
      <c r="B67" s="305"/>
      <c r="C67" s="122" t="s">
        <v>356</v>
      </c>
      <c r="D67" s="122" t="s">
        <v>357</v>
      </c>
      <c r="E67" s="122" t="s">
        <v>349</v>
      </c>
      <c r="F67" s="199">
        <v>0</v>
      </c>
      <c r="G67" s="200">
        <v>0</v>
      </c>
    </row>
    <row r="68" spans="1:7" x14ac:dyDescent="0.35">
      <c r="A68" s="121" t="s">
        <v>81</v>
      </c>
      <c r="B68" s="305"/>
      <c r="C68" s="122" t="s">
        <v>356</v>
      </c>
      <c r="D68" s="122" t="s">
        <v>359</v>
      </c>
      <c r="E68" s="122"/>
      <c r="F68" s="199">
        <v>0</v>
      </c>
      <c r="G68" s="200">
        <v>0</v>
      </c>
    </row>
    <row r="69" spans="1:7" x14ac:dyDescent="0.35">
      <c r="A69" s="121" t="s">
        <v>300</v>
      </c>
      <c r="B69" s="305"/>
      <c r="C69" s="122" t="s">
        <v>356</v>
      </c>
      <c r="D69" s="122" t="s">
        <v>359</v>
      </c>
      <c r="E69" s="122"/>
      <c r="F69" s="199">
        <v>0</v>
      </c>
      <c r="G69" s="200">
        <v>0</v>
      </c>
    </row>
    <row r="70" spans="1:7" x14ac:dyDescent="0.35">
      <c r="A70" s="121" t="s">
        <v>94</v>
      </c>
      <c r="B70" s="305"/>
      <c r="C70" s="122" t="s">
        <v>359</v>
      </c>
      <c r="D70" s="122" t="s">
        <v>359</v>
      </c>
      <c r="E70" s="122"/>
      <c r="F70" s="199">
        <v>79675</v>
      </c>
      <c r="G70" s="200">
        <v>33383.32</v>
      </c>
    </row>
    <row r="71" spans="1:7" x14ac:dyDescent="0.35">
      <c r="A71" s="121" t="s">
        <v>151</v>
      </c>
      <c r="B71" s="305"/>
      <c r="C71" s="122" t="s">
        <v>356</v>
      </c>
      <c r="D71" s="122" t="s">
        <v>359</v>
      </c>
      <c r="E71" s="122"/>
      <c r="F71" s="199">
        <v>0</v>
      </c>
      <c r="G71" s="200">
        <v>0</v>
      </c>
    </row>
    <row r="72" spans="1:7" x14ac:dyDescent="0.35">
      <c r="A72" s="121" t="s">
        <v>62</v>
      </c>
      <c r="B72" s="305"/>
      <c r="C72" s="122" t="s">
        <v>356</v>
      </c>
      <c r="D72" s="122" t="s">
        <v>359</v>
      </c>
      <c r="E72" s="122"/>
      <c r="F72" s="199">
        <v>170999.14</v>
      </c>
      <c r="G72" s="200">
        <v>17472.400000000001</v>
      </c>
    </row>
    <row r="73" spans="1:7" x14ac:dyDescent="0.35">
      <c r="A73" s="121" t="s">
        <v>301</v>
      </c>
      <c r="B73" s="305"/>
      <c r="C73" s="122" t="s">
        <v>356</v>
      </c>
      <c r="D73" s="122" t="s">
        <v>323</v>
      </c>
      <c r="E73" s="122"/>
      <c r="F73" s="199">
        <v>0</v>
      </c>
      <c r="G73" s="200">
        <v>0</v>
      </c>
    </row>
    <row r="74" spans="1:7" x14ac:dyDescent="0.35">
      <c r="A74" s="121" t="s">
        <v>227</v>
      </c>
      <c r="B74" s="305"/>
      <c r="C74" s="122" t="s">
        <v>356</v>
      </c>
      <c r="D74" s="122" t="s">
        <v>359</v>
      </c>
      <c r="E74" s="122"/>
      <c r="F74" s="199">
        <v>60740.959999999999</v>
      </c>
      <c r="G74" s="200">
        <v>8253</v>
      </c>
    </row>
    <row r="75" spans="1:7" x14ac:dyDescent="0.35">
      <c r="A75" s="121" t="s">
        <v>226</v>
      </c>
      <c r="B75" s="305"/>
      <c r="C75" s="122" t="s">
        <v>359</v>
      </c>
      <c r="D75" s="122" t="s">
        <v>359</v>
      </c>
      <c r="E75" s="122"/>
      <c r="F75" s="199">
        <v>1273868</v>
      </c>
      <c r="G75" s="200">
        <v>368590</v>
      </c>
    </row>
    <row r="76" spans="1:7" x14ac:dyDescent="0.35">
      <c r="A76" s="121" t="s">
        <v>302</v>
      </c>
      <c r="B76" s="305"/>
      <c r="C76" s="122" t="s">
        <v>356</v>
      </c>
      <c r="D76" s="122" t="s">
        <v>359</v>
      </c>
      <c r="E76" s="122"/>
      <c r="F76" s="199">
        <v>0</v>
      </c>
      <c r="G76" s="200">
        <v>0</v>
      </c>
    </row>
    <row r="77" spans="1:7" x14ac:dyDescent="0.35">
      <c r="A77" s="121" t="s">
        <v>269</v>
      </c>
      <c r="B77" s="305"/>
      <c r="C77" s="122" t="s">
        <v>356</v>
      </c>
      <c r="D77" s="122" t="s">
        <v>357</v>
      </c>
      <c r="E77" s="122" t="s">
        <v>340</v>
      </c>
      <c r="F77" s="199">
        <v>0</v>
      </c>
      <c r="G77" s="200">
        <v>0</v>
      </c>
    </row>
    <row r="78" spans="1:7" x14ac:dyDescent="0.35">
      <c r="A78" s="121" t="s">
        <v>303</v>
      </c>
      <c r="B78" s="305"/>
      <c r="C78" s="122" t="s">
        <v>356</v>
      </c>
      <c r="D78" s="122" t="s">
        <v>357</v>
      </c>
      <c r="E78" s="122"/>
      <c r="F78" s="199">
        <v>0</v>
      </c>
      <c r="G78" s="200">
        <v>0</v>
      </c>
    </row>
    <row r="79" spans="1:7" x14ac:dyDescent="0.35">
      <c r="A79" s="121" t="s">
        <v>304</v>
      </c>
      <c r="B79" s="305"/>
      <c r="C79" s="122" t="s">
        <v>356</v>
      </c>
      <c r="D79" s="122" t="s">
        <v>359</v>
      </c>
      <c r="E79" s="122"/>
      <c r="F79" s="199">
        <v>0</v>
      </c>
      <c r="G79" s="200">
        <v>0</v>
      </c>
    </row>
    <row r="80" spans="1:7" x14ac:dyDescent="0.35">
      <c r="A80" s="121" t="s">
        <v>305</v>
      </c>
      <c r="B80" s="305"/>
      <c r="C80" s="122" t="s">
        <v>356</v>
      </c>
      <c r="D80" s="122" t="s">
        <v>359</v>
      </c>
      <c r="E80" s="122"/>
      <c r="F80" s="199">
        <v>0</v>
      </c>
      <c r="G80" s="200">
        <v>0</v>
      </c>
    </row>
    <row r="81" spans="1:7" x14ac:dyDescent="0.35">
      <c r="A81" s="121" t="s">
        <v>306</v>
      </c>
      <c r="B81" s="305"/>
      <c r="C81" s="122" t="s">
        <v>356</v>
      </c>
      <c r="D81" s="122" t="s">
        <v>359</v>
      </c>
      <c r="E81" s="122"/>
      <c r="F81" s="199">
        <v>0</v>
      </c>
      <c r="G81" s="200">
        <v>0</v>
      </c>
    </row>
    <row r="82" spans="1:7" x14ac:dyDescent="0.35">
      <c r="A82" s="121" t="s">
        <v>307</v>
      </c>
      <c r="B82" s="305"/>
      <c r="C82" s="122" t="s">
        <v>356</v>
      </c>
      <c r="D82" s="122" t="s">
        <v>359</v>
      </c>
      <c r="E82" s="122"/>
      <c r="F82" s="199">
        <v>0</v>
      </c>
      <c r="G82" s="200">
        <v>0</v>
      </c>
    </row>
    <row r="83" spans="1:7" x14ac:dyDescent="0.35">
      <c r="A83" s="121" t="s">
        <v>225</v>
      </c>
      <c r="B83" s="305"/>
      <c r="C83" s="122" t="s">
        <v>356</v>
      </c>
      <c r="D83" s="122" t="s">
        <v>357</v>
      </c>
      <c r="E83" s="122" t="s">
        <v>361</v>
      </c>
      <c r="F83" s="199">
        <v>0</v>
      </c>
      <c r="G83" s="200">
        <v>0</v>
      </c>
    </row>
    <row r="84" spans="1:7" x14ac:dyDescent="0.35">
      <c r="A84" s="121" t="s">
        <v>328</v>
      </c>
      <c r="B84" s="305"/>
      <c r="C84" s="122" t="s">
        <v>356</v>
      </c>
      <c r="D84" s="122" t="s">
        <v>357</v>
      </c>
      <c r="E84" s="122" t="s">
        <v>340</v>
      </c>
      <c r="F84" s="199">
        <v>1102609.8599999999</v>
      </c>
      <c r="G84" s="200">
        <v>85559.48</v>
      </c>
    </row>
    <row r="85" spans="1:7" x14ac:dyDescent="0.35">
      <c r="A85" s="121" t="s">
        <v>223</v>
      </c>
      <c r="B85" s="305"/>
      <c r="C85" s="122" t="s">
        <v>356</v>
      </c>
      <c r="D85" s="122" t="s">
        <v>357</v>
      </c>
      <c r="E85" s="122" t="s">
        <v>349</v>
      </c>
      <c r="F85" s="199">
        <v>0</v>
      </c>
      <c r="G85" s="200">
        <v>0</v>
      </c>
    </row>
    <row r="86" spans="1:7" x14ac:dyDescent="0.35">
      <c r="A86" s="121" t="s">
        <v>482</v>
      </c>
      <c r="B86" s="305"/>
      <c r="C86" s="122" t="s">
        <v>359</v>
      </c>
      <c r="D86" s="122" t="s">
        <v>359</v>
      </c>
      <c r="E86" s="122"/>
      <c r="F86" s="199">
        <v>76040</v>
      </c>
      <c r="G86" s="200"/>
    </row>
    <row r="87" spans="1:7" ht="15" thickBot="1" x14ac:dyDescent="0.4">
      <c r="A87" s="125" t="s">
        <v>19</v>
      </c>
      <c r="B87" s="306"/>
      <c r="C87" s="126" t="s">
        <v>356</v>
      </c>
      <c r="D87" s="126" t="s">
        <v>357</v>
      </c>
      <c r="E87" s="126"/>
      <c r="F87" s="201">
        <v>0</v>
      </c>
      <c r="G87" s="202">
        <v>0</v>
      </c>
    </row>
    <row r="88" spans="1:7" s="44" customFormat="1" ht="15" thickBot="1" x14ac:dyDescent="0.4">
      <c r="A88" s="241" t="s">
        <v>469</v>
      </c>
      <c r="B88" s="307"/>
      <c r="C88" s="238"/>
      <c r="D88" s="238"/>
      <c r="E88" s="238"/>
      <c r="F88" s="280">
        <f>SUM(F63:F87)</f>
        <v>2763932.96</v>
      </c>
      <c r="G88" s="281">
        <f>SUM(G63:G87)</f>
        <v>513258.19999999995</v>
      </c>
    </row>
    <row r="89" spans="1:7" ht="43.5" x14ac:dyDescent="0.35">
      <c r="A89" s="47" t="s">
        <v>423</v>
      </c>
      <c r="B89" s="47" t="s">
        <v>472</v>
      </c>
      <c r="C89" s="47" t="s">
        <v>332</v>
      </c>
      <c r="D89" s="47" t="s">
        <v>331</v>
      </c>
      <c r="E89" s="47" t="s">
        <v>358</v>
      </c>
      <c r="F89" s="48" t="s">
        <v>3</v>
      </c>
      <c r="G89" s="48" t="s">
        <v>330</v>
      </c>
    </row>
    <row r="90" spans="1:7" x14ac:dyDescent="0.35">
      <c r="A90" t="s">
        <v>428</v>
      </c>
      <c r="C90" s="46" t="s">
        <v>356</v>
      </c>
      <c r="D90" s="46" t="s">
        <v>359</v>
      </c>
      <c r="F90" s="42">
        <v>0</v>
      </c>
      <c r="G90" s="42">
        <v>0</v>
      </c>
    </row>
    <row r="91" spans="1:7" x14ac:dyDescent="0.35">
      <c r="A91" t="s">
        <v>429</v>
      </c>
      <c r="C91" s="46" t="s">
        <v>356</v>
      </c>
      <c r="D91" s="46" t="s">
        <v>359</v>
      </c>
      <c r="F91" s="43"/>
      <c r="G91" s="43"/>
    </row>
    <row r="92" spans="1:7" x14ac:dyDescent="0.35">
      <c r="A92" t="s">
        <v>430</v>
      </c>
      <c r="C92" s="46" t="s">
        <v>356</v>
      </c>
      <c r="D92" s="46" t="s">
        <v>359</v>
      </c>
      <c r="F92" s="43"/>
      <c r="G92" s="43"/>
    </row>
    <row r="93" spans="1:7" x14ac:dyDescent="0.35">
      <c r="A93" t="s">
        <v>431</v>
      </c>
      <c r="C93" s="46" t="s">
        <v>356</v>
      </c>
      <c r="D93" s="46" t="s">
        <v>359</v>
      </c>
    </row>
    <row r="94" spans="1:7" x14ac:dyDescent="0.35">
      <c r="A94" t="s">
        <v>432</v>
      </c>
      <c r="C94" s="46" t="s">
        <v>356</v>
      </c>
      <c r="D94" s="46" t="s">
        <v>359</v>
      </c>
    </row>
    <row r="95" spans="1:7" x14ac:dyDescent="0.35">
      <c r="A95" t="s">
        <v>433</v>
      </c>
      <c r="C95" s="46" t="s">
        <v>356</v>
      </c>
      <c r="D95" s="46" t="s">
        <v>359</v>
      </c>
    </row>
    <row r="96" spans="1:7" x14ac:dyDescent="0.35">
      <c r="A96" t="s">
        <v>434</v>
      </c>
      <c r="C96" s="46" t="s">
        <v>356</v>
      </c>
      <c r="D96" s="46" t="s">
        <v>357</v>
      </c>
      <c r="E96" s="46" t="s">
        <v>340</v>
      </c>
    </row>
    <row r="97" spans="1:7" x14ac:dyDescent="0.35">
      <c r="A97" t="s">
        <v>435</v>
      </c>
      <c r="C97" s="46" t="s">
        <v>356</v>
      </c>
      <c r="D97" s="46" t="s">
        <v>359</v>
      </c>
    </row>
    <row r="98" spans="1:7" x14ac:dyDescent="0.35">
      <c r="A98" t="s">
        <v>436</v>
      </c>
      <c r="C98" s="46" t="s">
        <v>356</v>
      </c>
      <c r="D98" s="46" t="s">
        <v>359</v>
      </c>
    </row>
    <row r="99" spans="1:7" x14ac:dyDescent="0.35">
      <c r="A99" t="s">
        <v>437</v>
      </c>
      <c r="C99" s="46" t="s">
        <v>356</v>
      </c>
      <c r="D99" s="46" t="s">
        <v>359</v>
      </c>
    </row>
    <row r="100" spans="1:7" x14ac:dyDescent="0.35">
      <c r="A100" t="s">
        <v>438</v>
      </c>
      <c r="C100" s="46" t="s">
        <v>359</v>
      </c>
      <c r="D100" s="46" t="s">
        <v>359</v>
      </c>
    </row>
    <row r="101" spans="1:7" x14ac:dyDescent="0.35">
      <c r="A101" t="s">
        <v>19</v>
      </c>
      <c r="C101" s="46" t="s">
        <v>356</v>
      </c>
      <c r="D101" s="46" t="s">
        <v>357</v>
      </c>
      <c r="E101" s="46" t="s">
        <v>349</v>
      </c>
    </row>
    <row r="102" spans="1:7" x14ac:dyDescent="0.35">
      <c r="A102" t="s">
        <v>439</v>
      </c>
      <c r="C102" s="46" t="s">
        <v>356</v>
      </c>
      <c r="D102" s="46" t="s">
        <v>359</v>
      </c>
    </row>
    <row r="103" spans="1:7" x14ac:dyDescent="0.35">
      <c r="A103" t="s">
        <v>427</v>
      </c>
      <c r="C103" s="46" t="s">
        <v>356</v>
      </c>
      <c r="D103" s="46" t="s">
        <v>357</v>
      </c>
      <c r="E103" s="46" t="s">
        <v>340</v>
      </c>
    </row>
    <row r="104" spans="1:7" x14ac:dyDescent="0.35">
      <c r="A104" t="s">
        <v>219</v>
      </c>
      <c r="C104" s="46" t="s">
        <v>356</v>
      </c>
      <c r="D104" s="46" t="s">
        <v>357</v>
      </c>
      <c r="E104" s="46" t="s">
        <v>349</v>
      </c>
    </row>
    <row r="105" spans="1:7" s="44" customFormat="1" x14ac:dyDescent="0.35">
      <c r="A105" s="231" t="s">
        <v>469</v>
      </c>
      <c r="B105" s="231"/>
      <c r="C105" s="282"/>
      <c r="D105" s="282"/>
      <c r="E105" s="282"/>
      <c r="F105" s="283">
        <f>SUM(F90:F104)</f>
        <v>0</v>
      </c>
      <c r="G105" s="283">
        <f>SUM(G90:G104)</f>
        <v>0</v>
      </c>
    </row>
  </sheetData>
  <sheetProtection algorithmName="SHA-512" hashValue="8jcxpO9V8Tde4BPakG6EkAmxjp2s0yP/Hx4HkZhh59UJT6AR/+CBdn+M7cpO62gfyTiTHdWkduwKyZvqHho1Vw==" saltValue="dRLAD2qnKEGPoGFDBGgEbA==" spinCount="100000" sheet="1" formatCells="0" formatColumns="0" formatRows="0" insertColumns="0" insertRows="0" insertHyperlinks="0" deleteColumns="0" deleteRows="0" sort="0" autoFilter="0" pivotTables="0"/>
  <conditionalFormatting sqref="C1:C30 C32:C59 C61:C86 C88:C1048576">
    <cfRule type="cellIs" dxfId="9" priority="4" operator="equal">
      <formula>"N"</formula>
    </cfRule>
  </conditionalFormatting>
  <conditionalFormatting sqref="C31">
    <cfRule type="cellIs" dxfId="8" priority="3" operator="equal">
      <formula>"N"</formula>
    </cfRule>
  </conditionalFormatting>
  <conditionalFormatting sqref="C60">
    <cfRule type="cellIs" dxfId="7" priority="2" operator="equal">
      <formula>"N"</formula>
    </cfRule>
  </conditionalFormatting>
  <conditionalFormatting sqref="C87">
    <cfRule type="cellIs" dxfId="6" priority="1" operator="equal">
      <formula>"N"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52AD-057E-4808-9FA6-5029968D50A1}">
  <sheetPr>
    <tabColor theme="4"/>
  </sheetPr>
  <dimension ref="A1:G27"/>
  <sheetViews>
    <sheetView topLeftCell="A11" workbookViewId="0">
      <selection activeCell="D20" sqref="D20"/>
    </sheetView>
  </sheetViews>
  <sheetFormatPr defaultRowHeight="14.5" x14ac:dyDescent="0.35"/>
  <cols>
    <col min="1" max="1" width="33.1796875" bestFit="1" customWidth="1"/>
    <col min="2" max="2" width="9.26953125" bestFit="1" customWidth="1"/>
    <col min="3" max="3" width="12.26953125" style="46" customWidth="1"/>
    <col min="4" max="4" width="9.1796875" style="46"/>
    <col min="5" max="5" width="0" style="46" hidden="1" customWidth="1"/>
    <col min="6" max="7" width="13.81640625" style="42" bestFit="1" customWidth="1"/>
  </cols>
  <sheetData>
    <row r="1" spans="1:7" ht="43.5" x14ac:dyDescent="0.35">
      <c r="A1" s="51" t="s">
        <v>442</v>
      </c>
      <c r="B1" s="52" t="s">
        <v>472</v>
      </c>
      <c r="C1" s="52" t="s">
        <v>332</v>
      </c>
      <c r="D1" s="52" t="s">
        <v>331</v>
      </c>
      <c r="E1" s="52" t="s">
        <v>358</v>
      </c>
      <c r="F1" s="146" t="s">
        <v>3</v>
      </c>
      <c r="G1" s="147" t="s">
        <v>330</v>
      </c>
    </row>
    <row r="2" spans="1:7" x14ac:dyDescent="0.35">
      <c r="A2" s="204" t="s">
        <v>296</v>
      </c>
      <c r="B2" s="319"/>
      <c r="C2" s="54"/>
      <c r="D2" s="54"/>
      <c r="E2" s="54"/>
      <c r="F2" s="203">
        <v>0</v>
      </c>
      <c r="G2" s="205">
        <v>0</v>
      </c>
    </row>
    <row r="3" spans="1:7" x14ac:dyDescent="0.35">
      <c r="A3" s="206" t="s">
        <v>29</v>
      </c>
      <c r="B3" s="320"/>
      <c r="C3" s="54" t="s">
        <v>356</v>
      </c>
      <c r="D3" s="54" t="s">
        <v>357</v>
      </c>
      <c r="E3" s="54" t="s">
        <v>363</v>
      </c>
      <c r="F3" s="148">
        <v>150558</v>
      </c>
      <c r="G3" s="149">
        <v>9171.69</v>
      </c>
    </row>
    <row r="4" spans="1:7" x14ac:dyDescent="0.35">
      <c r="A4" s="206" t="s">
        <v>202</v>
      </c>
      <c r="B4" s="320"/>
      <c r="C4" s="54" t="s">
        <v>356</v>
      </c>
      <c r="D4" s="54" t="s">
        <v>357</v>
      </c>
      <c r="E4" s="54" t="s">
        <v>363</v>
      </c>
      <c r="F4" s="148">
        <v>93827</v>
      </c>
      <c r="G4" s="149">
        <v>1731.29</v>
      </c>
    </row>
    <row r="5" spans="1:7" x14ac:dyDescent="0.35">
      <c r="A5" s="206" t="s">
        <v>153</v>
      </c>
      <c r="B5" s="320"/>
      <c r="C5" s="54" t="s">
        <v>356</v>
      </c>
      <c r="D5" s="54" t="s">
        <v>357</v>
      </c>
      <c r="E5" s="207" t="s">
        <v>340</v>
      </c>
      <c r="F5" s="148">
        <v>246425</v>
      </c>
      <c r="G5" s="149">
        <v>92637.67</v>
      </c>
    </row>
    <row r="6" spans="1:7" x14ac:dyDescent="0.35">
      <c r="A6" s="206" t="s">
        <v>440</v>
      </c>
      <c r="B6" s="320"/>
      <c r="C6" s="54" t="s">
        <v>356</v>
      </c>
      <c r="D6" s="54" t="s">
        <v>359</v>
      </c>
      <c r="E6" s="54"/>
      <c r="F6" s="148">
        <v>122834</v>
      </c>
      <c r="G6" s="149">
        <v>0</v>
      </c>
    </row>
    <row r="7" spans="1:7" x14ac:dyDescent="0.35">
      <c r="A7" s="206" t="s">
        <v>181</v>
      </c>
      <c r="B7" s="320"/>
      <c r="C7" s="54" t="s">
        <v>356</v>
      </c>
      <c r="D7" s="54" t="s">
        <v>357</v>
      </c>
      <c r="E7" s="54" t="s">
        <v>363</v>
      </c>
      <c r="F7" s="148">
        <v>187790</v>
      </c>
      <c r="G7" s="149">
        <v>37558</v>
      </c>
    </row>
    <row r="8" spans="1:7" x14ac:dyDescent="0.35">
      <c r="A8" s="206" t="s">
        <v>90</v>
      </c>
      <c r="B8" s="320"/>
      <c r="C8" s="54" t="s">
        <v>356</v>
      </c>
      <c r="D8" s="54" t="s">
        <v>359</v>
      </c>
      <c r="E8" s="54"/>
      <c r="F8" s="148">
        <v>268270</v>
      </c>
      <c r="G8" s="149">
        <v>39075.879999999997</v>
      </c>
    </row>
    <row r="9" spans="1:7" x14ac:dyDescent="0.35">
      <c r="A9" s="206" t="s">
        <v>203</v>
      </c>
      <c r="B9" s="320"/>
      <c r="C9" s="54" t="s">
        <v>356</v>
      </c>
      <c r="D9" s="54" t="s">
        <v>359</v>
      </c>
      <c r="E9" s="54"/>
      <c r="F9" s="148">
        <v>404263</v>
      </c>
      <c r="G9" s="149">
        <v>170953.44</v>
      </c>
    </row>
    <row r="10" spans="1:7" x14ac:dyDescent="0.35">
      <c r="A10" s="206" t="s">
        <v>122</v>
      </c>
      <c r="B10" s="320"/>
      <c r="C10" s="54" t="s">
        <v>356</v>
      </c>
      <c r="D10" s="54" t="s">
        <v>359</v>
      </c>
      <c r="E10" s="54"/>
      <c r="F10" s="148">
        <v>288883</v>
      </c>
      <c r="G10" s="149">
        <v>0</v>
      </c>
    </row>
    <row r="11" spans="1:7" x14ac:dyDescent="0.35">
      <c r="A11" s="206" t="s">
        <v>443</v>
      </c>
      <c r="B11" s="320"/>
      <c r="C11" s="54" t="s">
        <v>371</v>
      </c>
      <c r="D11" s="54" t="s">
        <v>359</v>
      </c>
      <c r="E11" s="54"/>
      <c r="F11" s="148"/>
      <c r="G11" s="149">
        <v>0</v>
      </c>
    </row>
    <row r="12" spans="1:7" x14ac:dyDescent="0.35">
      <c r="A12" s="206" t="s">
        <v>123</v>
      </c>
      <c r="B12" s="320"/>
      <c r="C12" s="54" t="s">
        <v>356</v>
      </c>
      <c r="D12" s="54" t="s">
        <v>323</v>
      </c>
      <c r="E12" s="54"/>
      <c r="F12" s="148">
        <v>133351</v>
      </c>
      <c r="G12" s="149">
        <v>0</v>
      </c>
    </row>
    <row r="13" spans="1:7" ht="15" thickBot="1" x14ac:dyDescent="0.4">
      <c r="A13" s="208" t="s">
        <v>162</v>
      </c>
      <c r="B13" s="321"/>
      <c r="C13" s="56" t="s">
        <v>356</v>
      </c>
      <c r="D13" s="56" t="s">
        <v>357</v>
      </c>
      <c r="E13" s="56" t="s">
        <v>343</v>
      </c>
      <c r="F13" s="150">
        <v>0</v>
      </c>
      <c r="G13" s="151">
        <v>0</v>
      </c>
    </row>
    <row r="14" spans="1:7" s="44" customFormat="1" ht="15" thickBot="1" x14ac:dyDescent="0.4">
      <c r="A14" s="284" t="s">
        <v>469</v>
      </c>
      <c r="B14" s="322"/>
      <c r="C14" s="246"/>
      <c r="D14" s="246"/>
      <c r="E14" s="246"/>
      <c r="F14" s="266">
        <f>SUM(F3:F13)</f>
        <v>1896201</v>
      </c>
      <c r="G14" s="267">
        <f>SUM(G3:G13)</f>
        <v>351127.97</v>
      </c>
    </row>
    <row r="15" spans="1:7" ht="43.5" x14ac:dyDescent="0.35">
      <c r="A15" s="129" t="s">
        <v>441</v>
      </c>
      <c r="B15" s="130" t="s">
        <v>472</v>
      </c>
      <c r="C15" s="130" t="s">
        <v>332</v>
      </c>
      <c r="D15" s="130" t="s">
        <v>331</v>
      </c>
      <c r="E15" s="130" t="s">
        <v>358</v>
      </c>
      <c r="F15" s="209" t="s">
        <v>3</v>
      </c>
      <c r="G15" s="210" t="s">
        <v>330</v>
      </c>
    </row>
    <row r="16" spans="1:7" x14ac:dyDescent="0.35">
      <c r="A16" s="133" t="s">
        <v>29</v>
      </c>
      <c r="B16" s="308"/>
      <c r="C16" s="134" t="s">
        <v>356</v>
      </c>
      <c r="D16" s="134" t="s">
        <v>357</v>
      </c>
      <c r="E16" s="134" t="s">
        <v>363</v>
      </c>
      <c r="F16" s="211">
        <v>0</v>
      </c>
      <c r="G16" s="212">
        <v>0</v>
      </c>
    </row>
    <row r="17" spans="1:7" x14ac:dyDescent="0.35">
      <c r="A17" s="133" t="s">
        <v>51</v>
      </c>
      <c r="B17" s="308"/>
      <c r="C17" s="134" t="s">
        <v>356</v>
      </c>
      <c r="D17" s="134" t="s">
        <v>357</v>
      </c>
      <c r="E17" s="134" t="s">
        <v>361</v>
      </c>
      <c r="F17" s="211">
        <v>0</v>
      </c>
      <c r="G17" s="212">
        <v>0</v>
      </c>
    </row>
    <row r="18" spans="1:7" x14ac:dyDescent="0.35">
      <c r="A18" s="133" t="s">
        <v>14</v>
      </c>
      <c r="B18" s="308"/>
      <c r="C18" s="134" t="s">
        <v>356</v>
      </c>
      <c r="D18" s="134" t="s">
        <v>357</v>
      </c>
      <c r="E18" s="134" t="s">
        <v>361</v>
      </c>
      <c r="F18" s="211">
        <v>247261</v>
      </c>
      <c r="G18" s="212">
        <v>93622.5</v>
      </c>
    </row>
    <row r="19" spans="1:7" x14ac:dyDescent="0.35">
      <c r="A19" s="133" t="s">
        <v>444</v>
      </c>
      <c r="B19" s="308"/>
      <c r="C19" s="134" t="s">
        <v>356</v>
      </c>
      <c r="D19" s="134" t="s">
        <v>359</v>
      </c>
      <c r="E19" s="134"/>
      <c r="F19" s="211">
        <v>0</v>
      </c>
      <c r="G19" s="212">
        <v>0</v>
      </c>
    </row>
    <row r="20" spans="1:7" x14ac:dyDescent="0.35">
      <c r="A20" s="133" t="s">
        <v>274</v>
      </c>
      <c r="B20" s="308"/>
      <c r="C20" s="134" t="s">
        <v>356</v>
      </c>
      <c r="D20" s="134" t="s">
        <v>359</v>
      </c>
      <c r="E20" s="134"/>
      <c r="F20" s="211">
        <v>1492033.96</v>
      </c>
      <c r="G20" s="212">
        <v>743883.06</v>
      </c>
    </row>
    <row r="21" spans="1:7" x14ac:dyDescent="0.35">
      <c r="A21" s="133" t="s">
        <v>200</v>
      </c>
      <c r="B21" s="308"/>
      <c r="C21" s="134" t="s">
        <v>356</v>
      </c>
      <c r="D21" s="134" t="s">
        <v>357</v>
      </c>
      <c r="E21" s="134" t="s">
        <v>361</v>
      </c>
      <c r="F21" s="211">
        <v>0</v>
      </c>
      <c r="G21" s="212">
        <v>0</v>
      </c>
    </row>
    <row r="22" spans="1:7" x14ac:dyDescent="0.35">
      <c r="A22" s="133" t="s">
        <v>16</v>
      </c>
      <c r="B22" s="308"/>
      <c r="C22" s="134" t="s">
        <v>356</v>
      </c>
      <c r="D22" s="134" t="s">
        <v>357</v>
      </c>
      <c r="E22" s="134" t="s">
        <v>361</v>
      </c>
      <c r="F22" s="211">
        <v>87608.58</v>
      </c>
      <c r="G22" s="212">
        <v>38239.51</v>
      </c>
    </row>
    <row r="23" spans="1:7" x14ac:dyDescent="0.35">
      <c r="A23" s="133" t="s">
        <v>90</v>
      </c>
      <c r="B23" s="308"/>
      <c r="C23" s="134" t="s">
        <v>356</v>
      </c>
      <c r="D23" s="134" t="s">
        <v>359</v>
      </c>
      <c r="E23" s="134"/>
      <c r="F23" s="211">
        <v>446613.23</v>
      </c>
      <c r="G23" s="212">
        <v>242540.47000000003</v>
      </c>
    </row>
    <row r="24" spans="1:7" x14ac:dyDescent="0.35">
      <c r="A24" s="133" t="s">
        <v>123</v>
      </c>
      <c r="B24" s="308"/>
      <c r="C24" s="134" t="s">
        <v>356</v>
      </c>
      <c r="D24" s="134" t="s">
        <v>323</v>
      </c>
      <c r="E24" s="134"/>
      <c r="F24" s="211">
        <v>198909.76</v>
      </c>
      <c r="G24" s="212">
        <v>102256.95999999999</v>
      </c>
    </row>
    <row r="25" spans="1:7" x14ac:dyDescent="0.35">
      <c r="A25" s="133" t="s">
        <v>162</v>
      </c>
      <c r="B25" s="308"/>
      <c r="C25" s="134" t="s">
        <v>356</v>
      </c>
      <c r="D25" s="134" t="s">
        <v>357</v>
      </c>
      <c r="E25" s="134" t="s">
        <v>343</v>
      </c>
      <c r="F25" s="211">
        <v>186563.68</v>
      </c>
      <c r="G25" s="212">
        <v>95064.43</v>
      </c>
    </row>
    <row r="26" spans="1:7" ht="15" thickBot="1" x14ac:dyDescent="0.4">
      <c r="A26" s="137" t="s">
        <v>241</v>
      </c>
      <c r="B26" s="309"/>
      <c r="C26" s="138" t="s">
        <v>356</v>
      </c>
      <c r="D26" s="138" t="s">
        <v>357</v>
      </c>
      <c r="E26" s="138" t="s">
        <v>345</v>
      </c>
      <c r="F26" s="213">
        <v>143053.41</v>
      </c>
      <c r="G26" s="214">
        <v>73221.289999999994</v>
      </c>
    </row>
    <row r="27" spans="1:7" s="44" customFormat="1" ht="15" thickBot="1" x14ac:dyDescent="0.4">
      <c r="A27" s="245" t="s">
        <v>469</v>
      </c>
      <c r="B27" s="310"/>
      <c r="C27" s="242"/>
      <c r="D27" s="242"/>
      <c r="E27" s="242"/>
      <c r="F27" s="285">
        <f>SUM(F16:F26)</f>
        <v>2802043.6200000006</v>
      </c>
      <c r="G27" s="286">
        <f>SUM(G16:G26)</f>
        <v>1388828.22</v>
      </c>
    </row>
  </sheetData>
  <sheetProtection algorithmName="SHA-512" hashValue="3ipcJof4OF2e0dZKm1gN4VgxWGgMNAS6Ej9nCP9q7fYO3qpBayG5vke5uCiIhfwv4yQo/425ii2DLiLxhajtNw==" saltValue="S8REo+Xa0xb0txrqcq+Hqg==" spinCount="100000" sheet="1" formatCells="0" formatColumns="0" formatRows="0" insertColumns="0" insertRows="0" insertHyperlinks="0" deleteColumns="0" deleteRows="0" sort="0" autoFilter="0" pivotTables="0"/>
  <conditionalFormatting sqref="C1:C12 C14:C25 C27:C1048576">
    <cfRule type="cellIs" dxfId="5" priority="3" operator="equal">
      <formula>"N"</formula>
    </cfRule>
  </conditionalFormatting>
  <conditionalFormatting sqref="C13">
    <cfRule type="cellIs" dxfId="4" priority="2" operator="equal">
      <formula>"N"</formula>
    </cfRule>
  </conditionalFormatting>
  <conditionalFormatting sqref="C26">
    <cfRule type="cellIs" dxfId="3" priority="1" operator="equal">
      <formula>"N"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954022583BCB4F8A0348B2CE46C5CA" ma:contentTypeVersion="4" ma:contentTypeDescription="Create a new document." ma:contentTypeScope="" ma:versionID="98d6431b869e55df62e7b247dd4e31ba">
  <xsd:schema xmlns:xsd="http://www.w3.org/2001/XMLSchema" xmlns:xs="http://www.w3.org/2001/XMLSchema" xmlns:p="http://schemas.microsoft.com/office/2006/metadata/properties" xmlns:ns1="http://schemas.microsoft.com/sharepoint/v3" xmlns:ns2="1b2d7eba-cdec-4f06-89cc-ba6ef91956e3" targetNamespace="http://schemas.microsoft.com/office/2006/metadata/properties" ma:root="true" ma:fieldsID="c05d247eb984fe7decfd110ab36bf76c" ns1:_="" ns2:_="">
    <xsd:import namespace="http://schemas.microsoft.com/sharepoint/v3"/>
    <xsd:import namespace="1b2d7eba-cdec-4f06-89cc-ba6ef91956e3"/>
    <xsd:element name="properties">
      <xsd:complexType>
        <xsd:sequence>
          <xsd:element name="documentManagement">
            <xsd:complexType>
              <xsd:all>
                <xsd:element ref="ns2:IP_x0020_Classification" minOccurs="0"/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d7eba-cdec-4f06-89cc-ba6ef91956e3" elementFormDefault="qualified">
    <xsd:import namespace="http://schemas.microsoft.com/office/2006/documentManagement/types"/>
    <xsd:import namespace="http://schemas.microsoft.com/office/infopath/2007/PartnerControls"/>
    <xsd:element name="IP_x0020_Classification" ma:index="4" nillable="true" ma:displayName="IP Classification" ma:default="Private-INTERNAL USE ONLY" ma:format="Dropdown" ma:internalName="IP_x0020_Classification" ma:readOnly="false">
      <xsd:simpleType>
        <xsd:restriction base="dms:Choice">
          <xsd:enumeration value="Private-INTERNAL USE ONLY"/>
          <xsd:enumeration value="SSI – Sensitive Security Information"/>
          <xsd:enumeration value="CONFIDENTIAL"/>
        </xsd:restriction>
      </xsd:simpleType>
    </xsd:element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P_x0020_Classification xmlns="1b2d7eba-cdec-4f06-89cc-ba6ef91956e3">Private-INTERNAL USE ONLY</IP_x0020_Classification>
    <_dlc_DocId xmlns="1b2d7eba-cdec-4f06-89cc-ba6ef91956e3">H77Q5JWMQZVX-224-1677</_dlc_DocId>
    <_dlc_DocIdUrl xmlns="1b2d7eba-cdec-4f06-89cc-ba6ef91956e3">
      <Url>http://sharepoint.bart.domain/sites/col/gm/ocr/_layouts/15/DocIdRedir.aspx?ID=H77Q5JWMQZVX-224-1677</Url>
      <Description>H77Q5JWMQZVX-224-1677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1630CB-FB8F-4A58-8D87-4C608E9E1469}"/>
</file>

<file path=customXml/itemProps2.xml><?xml version="1.0" encoding="utf-8"?>
<ds:datastoreItem xmlns:ds="http://schemas.openxmlformats.org/officeDocument/2006/customXml" ds:itemID="{B16F0E9C-F6F4-47FF-B523-54F5CCA319FA}"/>
</file>

<file path=customXml/itemProps3.xml><?xml version="1.0" encoding="utf-8"?>
<ds:datastoreItem xmlns:ds="http://schemas.openxmlformats.org/officeDocument/2006/customXml" ds:itemID="{ACD96818-DDB9-4623-81D8-B387C6DC4036}"/>
</file>

<file path=customXml/itemProps4.xml><?xml version="1.0" encoding="utf-8"?>
<ds:datastoreItem xmlns:ds="http://schemas.openxmlformats.org/officeDocument/2006/customXml" ds:itemID="{741242EA-42EB-4B92-87D8-9B306E77A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Table</vt:lpstr>
      <vt:lpstr>Analyst Table</vt:lpstr>
      <vt:lpstr>2017 GEC (6M18119-6M8124)</vt:lpstr>
      <vt:lpstr>2019 GEC (6M8142-6M8149)</vt:lpstr>
      <vt:lpstr>Strategic Advising (6M8159)</vt:lpstr>
      <vt:lpstr>CM (6M8132-6M8151)</vt:lpstr>
      <vt:lpstr>New CMs</vt:lpstr>
      <vt:lpstr>Planning (6M6136-6M6139)</vt:lpstr>
      <vt:lpstr>DSDC TCMP (6M8168 and 6M8169)</vt:lpstr>
      <vt:lpstr>CM TCMP (6M8171 and 6M8187)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Flores</dc:creator>
  <cp:lastModifiedBy>Fernando Flores</cp:lastModifiedBy>
  <dcterms:created xsi:type="dcterms:W3CDTF">2021-07-26T18:38:34Z</dcterms:created>
  <dcterms:modified xsi:type="dcterms:W3CDTF">2021-07-26T22:12:07Z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0x010100FC954022583BCB4F8A0348B2CE46C5CA</vt:lpwstr>
  </property>
  <property fmtid="{D5CDD505-2E9C-101B-9397-08002B2CF9AE}" pid="3" name="_dlc_DocIdItemGuid">
    <vt:lpwstr>ba8cb278-8326-4c30-89b1-84fb4848e90e</vt:lpwstr>
  </property>
</Properties>
</file>